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621\"/>
    </mc:Choice>
  </mc:AlternateContent>
  <xr:revisionPtr revIDLastSave="0" documentId="8_{92175B3E-D24F-443C-A80C-CF0DF1BFB774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зміни 1 кв  2024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'зміни 1 кв  2024'!$A$1:$I$323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1" l="1"/>
  <c r="H83" i="21"/>
  <c r="I83" i="21"/>
  <c r="F83" i="21"/>
  <c r="F41" i="21"/>
  <c r="E105" i="21" l="1"/>
  <c r="E104" i="21"/>
  <c r="E103" i="21"/>
  <c r="E102" i="21"/>
  <c r="I101" i="21"/>
  <c r="H101" i="21"/>
  <c r="G101" i="21"/>
  <c r="F101" i="21"/>
  <c r="D101" i="21"/>
  <c r="C101" i="21"/>
  <c r="E100" i="21"/>
  <c r="E99" i="21"/>
  <c r="E98" i="21"/>
  <c r="E97" i="21"/>
  <c r="I96" i="21"/>
  <c r="H96" i="21"/>
  <c r="G96" i="21"/>
  <c r="F96" i="21"/>
  <c r="D96" i="21"/>
  <c r="C96" i="21"/>
  <c r="E94" i="21"/>
  <c r="E93" i="21"/>
  <c r="E92" i="21"/>
  <c r="E91" i="21"/>
  <c r="G90" i="21"/>
  <c r="G88" i="21" s="1"/>
  <c r="I88" i="21"/>
  <c r="H88" i="21"/>
  <c r="D88" i="21"/>
  <c r="C88" i="21"/>
  <c r="E87" i="21"/>
  <c r="I86" i="21"/>
  <c r="H86" i="21"/>
  <c r="E86" i="21" s="1"/>
  <c r="E83" i="21"/>
  <c r="E82" i="21"/>
  <c r="G80" i="21"/>
  <c r="F80" i="21"/>
  <c r="E80" i="21" s="1"/>
  <c r="D80" i="21"/>
  <c r="D79" i="21"/>
  <c r="C79" i="21"/>
  <c r="D78" i="21"/>
  <c r="C78" i="21"/>
  <c r="E75" i="21"/>
  <c r="E74" i="21"/>
  <c r="E73" i="21" s="1"/>
  <c r="I73" i="21"/>
  <c r="H73" i="21"/>
  <c r="G73" i="21"/>
  <c r="F73" i="21"/>
  <c r="D73" i="21"/>
  <c r="C73" i="21"/>
  <c r="C67" i="21" s="1"/>
  <c r="E72" i="21"/>
  <c r="E71" i="21"/>
  <c r="E70" i="21"/>
  <c r="I68" i="21"/>
  <c r="I67" i="21" s="1"/>
  <c r="H68" i="21"/>
  <c r="G68" i="21"/>
  <c r="D67" i="21"/>
  <c r="E66" i="21"/>
  <c r="E64" i="21"/>
  <c r="E63" i="21"/>
  <c r="E61" i="21"/>
  <c r="D60" i="21"/>
  <c r="C60" i="21"/>
  <c r="E59" i="21"/>
  <c r="H58" i="21"/>
  <c r="E58" i="21" s="1"/>
  <c r="E57" i="21"/>
  <c r="E56" i="21"/>
  <c r="E55" i="21"/>
  <c r="I54" i="21"/>
  <c r="G54" i="21"/>
  <c r="G38" i="21" s="1"/>
  <c r="F54" i="21"/>
  <c r="F77" i="21" s="1"/>
  <c r="D54" i="21"/>
  <c r="D77" i="21" s="1"/>
  <c r="C54" i="21"/>
  <c r="C77" i="21" s="1"/>
  <c r="I53" i="21"/>
  <c r="H53" i="21"/>
  <c r="G53" i="21"/>
  <c r="I52" i="21"/>
  <c r="I77" i="21" s="1"/>
  <c r="H52" i="21"/>
  <c r="G52" i="21"/>
  <c r="H51" i="21"/>
  <c r="G51" i="21"/>
  <c r="E50" i="21"/>
  <c r="I48" i="21"/>
  <c r="H48" i="21"/>
  <c r="H78" i="21" s="1"/>
  <c r="G48" i="21"/>
  <c r="G78" i="21" s="1"/>
  <c r="F78" i="21"/>
  <c r="I45" i="21"/>
  <c r="I43" i="21" s="1"/>
  <c r="H45" i="21"/>
  <c r="G45" i="21"/>
  <c r="G43" i="21" s="1"/>
  <c r="E44" i="21"/>
  <c r="D43" i="21"/>
  <c r="C43" i="21"/>
  <c r="I42" i="21"/>
  <c r="I62" i="21" s="1"/>
  <c r="I60" i="21" s="1"/>
  <c r="H42" i="21"/>
  <c r="H62" i="21" s="1"/>
  <c r="H60" i="21" s="1"/>
  <c r="G42" i="21"/>
  <c r="G62" i="21" s="1"/>
  <c r="G60" i="21" s="1"/>
  <c r="D41" i="21"/>
  <c r="C41" i="21"/>
  <c r="I40" i="21"/>
  <c r="H40" i="21"/>
  <c r="G40" i="21"/>
  <c r="E40" i="21" s="1"/>
  <c r="I39" i="21"/>
  <c r="H39" i="21"/>
  <c r="G39" i="21"/>
  <c r="I38" i="21"/>
  <c r="I37" i="21"/>
  <c r="H37" i="21"/>
  <c r="G37" i="21"/>
  <c r="E37" i="21" s="1"/>
  <c r="F36" i="21"/>
  <c r="D36" i="21"/>
  <c r="C36" i="21"/>
  <c r="E45" i="21" l="1"/>
  <c r="H43" i="21"/>
  <c r="C47" i="21"/>
  <c r="D35" i="21"/>
  <c r="D106" i="21" s="1"/>
  <c r="H41" i="21"/>
  <c r="I78" i="21"/>
  <c r="G36" i="21"/>
  <c r="E96" i="21"/>
  <c r="I36" i="21"/>
  <c r="E52" i="21"/>
  <c r="E101" i="21"/>
  <c r="D81" i="21"/>
  <c r="C81" i="21"/>
  <c r="C84" i="21" s="1"/>
  <c r="C107" i="21" s="1"/>
  <c r="E39" i="21"/>
  <c r="F43" i="21"/>
  <c r="E43" i="21" s="1"/>
  <c r="E78" i="21"/>
  <c r="H77" i="21"/>
  <c r="E53" i="21"/>
  <c r="H54" i="21"/>
  <c r="H38" i="21" s="1"/>
  <c r="H36" i="21" s="1"/>
  <c r="C35" i="21"/>
  <c r="C106" i="21" s="1"/>
  <c r="C108" i="21" s="1"/>
  <c r="E42" i="21"/>
  <c r="G47" i="21"/>
  <c r="C46" i="21"/>
  <c r="I79" i="21"/>
  <c r="E51" i="21"/>
  <c r="G77" i="21"/>
  <c r="G67" i="21"/>
  <c r="E69" i="21"/>
  <c r="E90" i="21"/>
  <c r="G79" i="21"/>
  <c r="H81" i="21"/>
  <c r="G81" i="21"/>
  <c r="I81" i="21"/>
  <c r="I84" i="21" s="1"/>
  <c r="D84" i="21"/>
  <c r="D107" i="21" s="1"/>
  <c r="D108" i="21" s="1"/>
  <c r="E62" i="21"/>
  <c r="F60" i="21"/>
  <c r="E60" i="21" s="1"/>
  <c r="F35" i="21"/>
  <c r="G41" i="21"/>
  <c r="I41" i="21"/>
  <c r="I35" i="21" s="1"/>
  <c r="I106" i="21" s="1"/>
  <c r="D47" i="21"/>
  <c r="D46" i="21" s="1"/>
  <c r="E48" i="21"/>
  <c r="F67" i="21"/>
  <c r="H67" i="21"/>
  <c r="E68" i="21"/>
  <c r="F88" i="21"/>
  <c r="E88" i="21" s="1"/>
  <c r="E54" i="21" l="1"/>
  <c r="E38" i="21"/>
  <c r="E81" i="21"/>
  <c r="E77" i="21"/>
  <c r="H35" i="21"/>
  <c r="H106" i="21" s="1"/>
  <c r="E36" i="21"/>
  <c r="G84" i="21"/>
  <c r="G46" i="21"/>
  <c r="G107" i="21" s="1"/>
  <c r="I47" i="21"/>
  <c r="I46" i="21" s="1"/>
  <c r="I107" i="21" s="1"/>
  <c r="I108" i="21" s="1"/>
  <c r="F106" i="21"/>
  <c r="E67" i="21"/>
  <c r="F79" i="21"/>
  <c r="E49" i="21"/>
  <c r="F47" i="21"/>
  <c r="F46" i="21" s="1"/>
  <c r="F81" i="21"/>
  <c r="E41" i="21"/>
  <c r="G35" i="21"/>
  <c r="G106" i="21" s="1"/>
  <c r="H79" i="21"/>
  <c r="H84" i="21" s="1"/>
  <c r="H47" i="21"/>
  <c r="H46" i="21" s="1"/>
  <c r="H107" i="21" s="1"/>
  <c r="H108" i="21" l="1"/>
  <c r="G108" i="21"/>
  <c r="F107" i="21"/>
  <c r="E107" i="21" s="1"/>
  <c r="E46" i="21"/>
  <c r="F108" i="21"/>
  <c r="E106" i="21"/>
  <c r="E79" i="21"/>
  <c r="E84" i="21" s="1"/>
  <c r="F84" i="21"/>
  <c r="E47" i="21"/>
  <c r="E35" i="21"/>
  <c r="E108" i="21" l="1"/>
</calcChain>
</file>

<file path=xl/sharedStrings.xml><?xml version="1.0" encoding="utf-8"?>
<sst xmlns="http://schemas.openxmlformats.org/spreadsheetml/2006/main" count="147" uniqueCount="128">
  <si>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</si>
  <si>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</si>
  <si>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</si>
  <si>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</si>
  <si>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</si>
  <si>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</si>
  <si>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</si>
  <si>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</si>
  <si>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</si>
  <si>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</si>
  <si>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</si>
  <si>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</si>
  <si>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</si>
  <si>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</si>
  <si>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</si>
  <si>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</si>
  <si>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</si>
  <si>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Інші операційні витрати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</si>
  <si>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</si>
  <si>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</si>
  <si>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</si>
  <si>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</si>
  <si>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</si>
  <si>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</si>
  <si>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</si>
  <si>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</si>
  <si>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</si>
  <si>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</si>
  <si>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</si>
  <si>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</si>
  <si>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</si>
  <si>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</si>
  <si>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</si>
  <si>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Коди</t>
  </si>
  <si>
    <t>Найменування показника</t>
  </si>
  <si>
    <t>капітальний ремонт</t>
  </si>
  <si>
    <t>Витрати на електроенергію</t>
  </si>
  <si>
    <t>Інші витрати (розшифрувати)</t>
  </si>
  <si>
    <t>Керівник</t>
  </si>
  <si>
    <t>Одиниця виміру, грн.</t>
  </si>
  <si>
    <t>Загальна медична практика</t>
  </si>
  <si>
    <t>Витрати на водопостачання та водовідведення</t>
  </si>
  <si>
    <t>Витрати на комунальні послуги та енергоносії, в т.ч.:</t>
  </si>
  <si>
    <t>Витрати на тверде паливо</t>
  </si>
  <si>
    <t>Витрати на викачку нечистот та вивіз побутових відходів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</si>
  <si>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</si>
  <si>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</si>
  <si>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</si>
  <si>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</si>
  <si>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</si>
  <si>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</si>
  <si>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</si>
  <si>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</si>
  <si>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</si>
  <si>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</si>
  <si>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ІІ. Елементи операційних витрат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</si>
  <si>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</si>
  <si>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</si>
  <si>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</si>
  <si>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</si>
  <si>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</si>
  <si>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</si>
  <si>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1.01</t>
  </si>
  <si>
    <t>на 1.04</t>
  </si>
  <si>
    <t>Податкова заборгованість</t>
  </si>
  <si>
    <t>"ЗАТВЕРДЖЕНО"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</si>
  <si>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</si>
  <si>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</si>
  <si>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</si>
  <si>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</si>
  <si>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</si>
  <si>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</si>
  <si>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</si>
  <si>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</si>
  <si>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</si>
  <si>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</si>
  <si>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>Охорона здоров'я</t>
  </si>
  <si>
    <t>комунальна</t>
  </si>
  <si>
    <t>68400, Одеська область, м.Арциз, вул.Добровольського, 5</t>
  </si>
  <si>
    <t>(04845) 31476</t>
  </si>
  <si>
    <t>Федорова Людмила Василівна</t>
  </si>
  <si>
    <t>Дохід (виручка) від реалізації продукції (товарів, робіт, послуг) всього, у тому числі:</t>
  </si>
  <si>
    <t>від основної діяльності, у тому числі, за рахунок:</t>
  </si>
  <si>
    <t>коштів від медичного обслуговування населення за договорами з НСЗУ згідно з державною програмою медичних гарантій</t>
  </si>
  <si>
    <t>коштів місцевого бюджету на оплату комунальних послуг та енергоносіїв</t>
  </si>
  <si>
    <t>коштів місцевого бюджету на розвиток підприємства та зміцнення його матеріально-технічної бази</t>
  </si>
  <si>
    <t>коштів місцевого бюджету на поточні видатки підприємства</t>
  </si>
  <si>
    <t>дохід з місцевого бюджету за цільовими програмами, у тому числі:</t>
  </si>
  <si>
    <t>інші доходи від операційної діяльності, в тому числі:</t>
  </si>
  <si>
    <t>доходи від операційної оренди активів, дохід від платних послуг</t>
  </si>
  <si>
    <t>дохід за іншими джерелами власних надходжень</t>
  </si>
  <si>
    <t>ВИТРАТИ</t>
  </si>
  <si>
    <t>Предмети, матеріали, обладнання та інвентар</t>
  </si>
  <si>
    <t>Оплата послуг (крім комунальних)</t>
  </si>
  <si>
    <t>Соціальне забезпечення</t>
  </si>
  <si>
    <t>Інші поточні видатки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</si>
  <si>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</si>
  <si>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</si>
  <si>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</si>
  <si>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некомерційне підприємство</t>
  </si>
  <si>
    <t>Арцизький район Одеської області</t>
  </si>
  <si>
    <t>видатки на відрядження</t>
  </si>
  <si>
    <t>Нарахування на заробітну плату</t>
  </si>
  <si>
    <t>Медикаменти та перев’язувальні матеріали</t>
  </si>
  <si>
    <t>Операційні</t>
  </si>
  <si>
    <t>Матеріальні витрати</t>
  </si>
  <si>
    <t>АДМІНІСТРАТИВНІ ВИТРАТИ</t>
  </si>
  <si>
    <t>Інші неопераційні витрати</t>
  </si>
  <si>
    <t>Інші поточні видатки (податки)</t>
  </si>
  <si>
    <t>Видатки на відрядження</t>
  </si>
  <si>
    <t>Разом (сума рядків 400 - 450)</t>
  </si>
  <si>
    <t>Витрати на теплопостачання</t>
  </si>
  <si>
    <t xml:space="preserve">Комунальне некомерційне підприємство «Центр первинної медико-санітарної допомоги Арцизької міської ради»  </t>
  </si>
  <si>
    <t>Оплата послуг</t>
  </si>
  <si>
    <t>Паливно-мастильні матеріали</t>
  </si>
  <si>
    <t>Рішення Арцизької міської ради</t>
  </si>
  <si>
    <t>86.10</t>
  </si>
  <si>
    <t>Х</t>
  </si>
  <si>
    <t>Відшкодування вартості пільгових ліків, програма кадри</t>
  </si>
  <si>
    <t xml:space="preserve">ФІНАНСОВИЙ ПЛАН ПІДПРИЄМСТВА НА 2024 рік </t>
  </si>
  <si>
    <t/>
  </si>
  <si>
    <t>Фінансовий план минулого року (2023 рік)</t>
  </si>
  <si>
    <t>Програма підтримки лікарських кадрів для КНП «ЦПМСД Арцизької міської ради» на 2024-2025рр, інтерни</t>
  </si>
  <si>
    <t>Плановий рік  (2024 рік)</t>
  </si>
  <si>
    <t>Факт минулого року (2023 рік)</t>
  </si>
  <si>
    <t xml:space="preserve"> </t>
  </si>
  <si>
    <t xml:space="preserve">  </t>
  </si>
  <si>
    <t>від 16.05.2024 р.№ 2330 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</si>
</sst>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</numFmts>
  <fonts count="7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rgb="FF00B0F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7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0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1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67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2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5" fontId="62" fillId="22" borderId="12" applyFill="0" applyBorder="0">
      <alignment horizontal="center" vertical="center" wrapText="1"/>
      <protection locked="0"/>
    </xf>
    <xf numFmtId="170" fontId="63" fillId="0" borderId="0">
      <alignment wrapText="1"/>
    </xf>
    <xf numFmtId="170" fontId="30" fillId="0" borderId="0">
      <alignment wrapText="1"/>
    </xf>
  </cellStyleXfs>
  <cellXfs count="123">
    <xf numFmtId="0" fontId="0" fillId="0" borderId="0" xfId="0"/>
    <xf numFmtId="169" fontId="4" fillId="0" borderId="0" xfId="0" applyNumberFormat="1" applyFont="1" applyAlignment="1">
      <alignment horizontal="right" vertical="center" wrapText="1"/>
    </xf>
    <xf numFmtId="169" fontId="4" fillId="0" borderId="0" xfId="0" applyNumberFormat="1" applyFont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center" wrapText="1"/>
    </xf>
    <xf numFmtId="169" fontId="4" fillId="0" borderId="0" xfId="0" applyNumberFormat="1" applyFont="1" applyAlignment="1">
      <alignment vertical="center"/>
    </xf>
    <xf numFmtId="169" fontId="4" fillId="0" borderId="3" xfId="0" applyNumberFormat="1" applyFont="1" applyBorder="1" applyAlignment="1">
      <alignment vertical="center"/>
    </xf>
    <xf numFmtId="169" fontId="4" fillId="0" borderId="13" xfId="0" applyNumberFormat="1" applyFont="1" applyBorder="1" applyAlignment="1">
      <alignment horizontal="left" vertical="top" wrapText="1"/>
    </xf>
    <xf numFmtId="169" fontId="4" fillId="0" borderId="14" xfId="0" applyNumberFormat="1" applyFont="1" applyBorder="1" applyAlignment="1">
      <alignment vertical="top" wrapText="1"/>
    </xf>
    <xf numFmtId="169" fontId="4" fillId="0" borderId="3" xfId="0" applyNumberFormat="1" applyFont="1" applyBorder="1" applyAlignment="1">
      <alignment vertical="top"/>
    </xf>
    <xf numFmtId="169" fontId="4" fillId="0" borderId="0" xfId="0" applyNumberFormat="1" applyFont="1" applyAlignment="1">
      <alignment vertical="top"/>
    </xf>
    <xf numFmtId="169" fontId="4" fillId="0" borderId="15" xfId="0" applyNumberFormat="1" applyFont="1" applyBorder="1" applyAlignment="1">
      <alignment vertical="top"/>
    </xf>
    <xf numFmtId="169" fontId="4" fillId="0" borderId="14" xfId="0" applyNumberFormat="1" applyFont="1" applyBorder="1" applyAlignment="1">
      <alignment vertical="top"/>
    </xf>
    <xf numFmtId="169" fontId="4" fillId="0" borderId="15" xfId="0" applyNumberFormat="1" applyFont="1" applyBorder="1" applyAlignment="1">
      <alignment vertical="top" wrapText="1"/>
    </xf>
    <xf numFmtId="169" fontId="4" fillId="0" borderId="16" xfId="0" applyNumberFormat="1" applyFont="1" applyBorder="1" applyAlignment="1">
      <alignment vertical="top"/>
    </xf>
    <xf numFmtId="169" fontId="4" fillId="0" borderId="3" xfId="0" applyNumberFormat="1" applyFont="1" applyBorder="1" applyAlignment="1">
      <alignment vertical="top" wrapText="1"/>
    </xf>
    <xf numFmtId="169" fontId="4" fillId="0" borderId="3" xfId="0" applyNumberFormat="1" applyFont="1" applyBorder="1" applyAlignment="1">
      <alignment horizontal="center" vertical="top" wrapText="1" shrinkToFit="1"/>
    </xf>
    <xf numFmtId="169" fontId="3" fillId="0" borderId="0" xfId="0" applyNumberFormat="1" applyFont="1" applyAlignment="1">
      <alignment vertical="center"/>
    </xf>
    <xf numFmtId="169" fontId="4" fillId="0" borderId="3" xfId="0" applyNumberFormat="1" applyFont="1" applyBorder="1" applyAlignment="1">
      <alignment horizontal="left" vertical="center" wrapText="1"/>
    </xf>
    <xf numFmtId="169" fontId="4" fillId="0" borderId="3" xfId="0" quotePrefix="1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 wrapText="1"/>
    </xf>
    <xf numFmtId="169" fontId="6" fillId="0" borderId="3" xfId="0" applyNumberFormat="1" applyFont="1" applyBorder="1" applyAlignment="1">
      <alignment horizontal="left" vertical="center" wrapText="1"/>
    </xf>
    <xf numFmtId="169" fontId="6" fillId="0" borderId="3" xfId="0" quotePrefix="1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center" vertical="center" wrapText="1"/>
    </xf>
    <xf numFmtId="169" fontId="4" fillId="0" borderId="16" xfId="0" applyNumberFormat="1" applyFont="1" applyBorder="1" applyAlignment="1">
      <alignment horizontal="left" vertical="center" wrapText="1"/>
    </xf>
    <xf numFmtId="169" fontId="4" fillId="0" borderId="16" xfId="0" quotePrefix="1" applyNumberFormat="1" applyFont="1" applyBorder="1" applyAlignment="1">
      <alignment horizontal="center" vertical="center"/>
    </xf>
    <xf numFmtId="169" fontId="4" fillId="0" borderId="16" xfId="0" applyNumberFormat="1" applyFont="1" applyBorder="1" applyAlignment="1">
      <alignment horizontal="center" vertical="center" wrapText="1"/>
    </xf>
    <xf numFmtId="169" fontId="64" fillId="0" borderId="3" xfId="0" applyNumberFormat="1" applyFont="1" applyBorder="1" applyAlignment="1">
      <alignment horizontal="center" vertical="center" wrapText="1"/>
    </xf>
    <xf numFmtId="169" fontId="4" fillId="0" borderId="17" xfId="0" quotePrefix="1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left" vertical="center" wrapText="1"/>
    </xf>
    <xf numFmtId="169" fontId="3" fillId="0" borderId="3" xfId="0" quotePrefix="1" applyNumberFormat="1" applyFont="1" applyBorder="1" applyAlignment="1">
      <alignment horizontal="center" vertical="center"/>
    </xf>
    <xf numFmtId="169" fontId="5" fillId="0" borderId="17" xfId="0" applyNumberFormat="1" applyFont="1" applyBorder="1" applyAlignment="1">
      <alignment horizontal="left" vertical="center" wrapText="1"/>
    </xf>
    <xf numFmtId="169" fontId="5" fillId="0" borderId="3" xfId="0" applyNumberFormat="1" applyFont="1" applyBorder="1" applyAlignment="1">
      <alignment horizontal="center" vertical="center" wrapText="1"/>
    </xf>
    <xf numFmtId="169" fontId="3" fillId="0" borderId="3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9" fontId="4" fillId="0" borderId="3" xfId="0" quotePrefix="1" applyNumberFormat="1" applyFont="1" applyBorder="1" applyAlignment="1">
      <alignment horizontal="center" vertical="center" wrapText="1"/>
    </xf>
    <xf numFmtId="169" fontId="5" fillId="0" borderId="3" xfId="0" quotePrefix="1" applyNumberFormat="1" applyFont="1" applyBorder="1" applyAlignment="1">
      <alignment horizontal="center" vertical="center" wrapText="1"/>
    </xf>
    <xf numFmtId="169" fontId="3" fillId="0" borderId="0" xfId="0" applyNumberFormat="1" applyFont="1" applyAlignment="1">
      <alignment horizontal="left" vertical="center" wrapText="1"/>
    </xf>
    <xf numFmtId="169" fontId="4" fillId="0" borderId="0" xfId="0" quotePrefix="1" applyNumberFormat="1" applyFont="1" applyAlignment="1">
      <alignment horizontal="center" vertical="center"/>
    </xf>
    <xf numFmtId="169" fontId="4" fillId="0" borderId="0" xfId="0" applyNumberFormat="1" applyFont="1" applyAlignment="1">
      <alignment vertical="center" wrapText="1"/>
    </xf>
    <xf numFmtId="169" fontId="4" fillId="0" borderId="18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center" wrapText="1"/>
    </xf>
    <xf numFmtId="169" fontId="0" fillId="0" borderId="0" xfId="0" applyNumberFormat="1"/>
    <xf numFmtId="169" fontId="68" fillId="0" borderId="0" xfId="0" applyNumberFormat="1" applyFont="1" applyAlignment="1">
      <alignment horizontal="justify" vertical="center"/>
    </xf>
    <xf numFmtId="169" fontId="69" fillId="0" borderId="3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9" fontId="3" fillId="0" borderId="13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left" vertical="center" wrapText="1"/>
    </xf>
    <xf numFmtId="169" fontId="4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top"/>
    </xf>
    <xf numFmtId="169" fontId="4" fillId="0" borderId="3" xfId="0" applyNumberFormat="1" applyFont="1" applyBorder="1" applyAlignment="1">
      <alignment horizontal="center" vertical="top" wrapText="1"/>
    </xf>
    <xf numFmtId="169" fontId="3" fillId="0" borderId="3" xfId="0" applyNumberFormat="1" applyFont="1" applyBorder="1" applyAlignment="1">
      <alignment horizontal="left" vertical="center" wrapText="1"/>
    </xf>
    <xf numFmtId="169" fontId="4" fillId="0" borderId="3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vertical="center"/>
    </xf>
    <xf numFmtId="169" fontId="4" fillId="0" borderId="15" xfId="0" applyNumberFormat="1" applyFont="1" applyFill="1" applyBorder="1" applyAlignment="1">
      <alignment vertical="top"/>
    </xf>
    <xf numFmtId="169" fontId="4" fillId="0" borderId="15" xfId="0" applyNumberFormat="1" applyFont="1" applyFill="1" applyBorder="1" applyAlignment="1">
      <alignment vertical="top" wrapText="1"/>
    </xf>
    <xf numFmtId="169" fontId="3" fillId="0" borderId="0" xfId="0" applyNumberFormat="1" applyFont="1" applyFill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 vertical="top" wrapText="1" shrinkToFit="1"/>
    </xf>
    <xf numFmtId="169" fontId="3" fillId="0" borderId="3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center" vertical="center" wrapText="1"/>
    </xf>
    <xf numFmtId="169" fontId="4" fillId="0" borderId="16" xfId="0" applyNumberFormat="1" applyFont="1" applyFill="1" applyBorder="1" applyAlignment="1">
      <alignment horizontal="center" vertical="center" wrapText="1"/>
    </xf>
    <xf numFmtId="169" fontId="64" fillId="0" borderId="3" xfId="0" applyNumberFormat="1" applyFont="1" applyFill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 vertical="center"/>
    </xf>
    <xf numFmtId="169" fontId="3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Alignment="1">
      <alignment vertical="center"/>
    </xf>
    <xf numFmtId="169" fontId="4" fillId="0" borderId="0" xfId="0" applyNumberFormat="1" applyFont="1" applyFill="1" applyAlignment="1">
      <alignment horizontal="left" vertical="center"/>
    </xf>
    <xf numFmtId="169" fontId="68" fillId="0" borderId="0" xfId="0" applyNumberFormat="1" applyFont="1" applyFill="1" applyAlignment="1">
      <alignment horizontal="justify" vertical="center"/>
    </xf>
    <xf numFmtId="169" fontId="4" fillId="0" borderId="0" xfId="0" applyNumberFormat="1" applyFont="1" applyFill="1" applyAlignment="1">
      <alignment horizontal="center" vertical="center" wrapText="1"/>
    </xf>
    <xf numFmtId="169" fontId="4" fillId="0" borderId="0" xfId="0" applyNumberFormat="1" applyFont="1" applyFill="1" applyAlignment="1">
      <alignment horizontal="right" vertical="center" wrapText="1"/>
    </xf>
    <xf numFmtId="169" fontId="4" fillId="0" borderId="3" xfId="0" applyNumberFormat="1" applyFont="1" applyFill="1" applyBorder="1" applyAlignment="1">
      <alignment horizontal="left" vertical="center" wrapText="1"/>
    </xf>
    <xf numFmtId="169" fontId="3" fillId="0" borderId="3" xfId="0" applyNumberFormat="1" applyFont="1" applyFill="1" applyBorder="1" applyAlignment="1">
      <alignment horizontal="left" vertical="center" wrapText="1"/>
    </xf>
    <xf numFmtId="169" fontId="3" fillId="0" borderId="0" xfId="0" applyNumberFormat="1" applyFont="1" applyFill="1" applyAlignment="1">
      <alignment vertical="center"/>
    </xf>
    <xf numFmtId="169" fontId="5" fillId="0" borderId="3" xfId="0" applyNumberFormat="1" applyFont="1" applyFill="1" applyBorder="1" applyAlignment="1">
      <alignment horizontal="left" vertical="center" wrapText="1"/>
    </xf>
    <xf numFmtId="169" fontId="65" fillId="0" borderId="0" xfId="0" applyNumberFormat="1" applyFont="1" applyFill="1" applyAlignment="1">
      <alignment vertical="center" wrapText="1"/>
    </xf>
    <xf numFmtId="169" fontId="4" fillId="28" borderId="3" xfId="0" applyNumberFormat="1" applyFont="1" applyFill="1" applyBorder="1" applyAlignment="1">
      <alignment horizontal="center" vertical="center" wrapText="1"/>
    </xf>
    <xf numFmtId="169" fontId="4" fillId="28" borderId="0" xfId="0" applyNumberFormat="1" applyFont="1" applyFill="1" applyAlignment="1">
      <alignment horizontal="center" vertical="center"/>
    </xf>
    <xf numFmtId="169" fontId="3" fillId="28" borderId="0" xfId="0" applyNumberFormat="1" applyFont="1" applyFill="1" applyAlignment="1">
      <alignment horizontal="center" vertical="center" wrapText="1"/>
    </xf>
    <xf numFmtId="169" fontId="3" fillId="28" borderId="3" xfId="0" applyNumberFormat="1" applyFont="1" applyFill="1" applyBorder="1" applyAlignment="1">
      <alignment horizontal="center" vertical="center" wrapText="1"/>
    </xf>
    <xf numFmtId="169" fontId="6" fillId="28" borderId="3" xfId="0" applyNumberFormat="1" applyFont="1" applyFill="1" applyBorder="1" applyAlignment="1">
      <alignment horizontal="center" vertical="center" wrapText="1"/>
    </xf>
    <xf numFmtId="169" fontId="4" fillId="28" borderId="16" xfId="0" applyNumberFormat="1" applyFont="1" applyFill="1" applyBorder="1" applyAlignment="1">
      <alignment horizontal="center" vertical="center" wrapText="1"/>
    </xf>
    <xf numFmtId="169" fontId="4" fillId="28" borderId="3" xfId="0" applyNumberFormat="1" applyFont="1" applyFill="1" applyBorder="1" applyAlignment="1">
      <alignment horizontal="center" vertical="center"/>
    </xf>
    <xf numFmtId="169" fontId="3" fillId="28" borderId="3" xfId="0" applyNumberFormat="1" applyFont="1" applyFill="1" applyBorder="1" applyAlignment="1">
      <alignment horizontal="center" vertical="center"/>
    </xf>
    <xf numFmtId="169" fontId="3" fillId="28" borderId="15" xfId="0" applyNumberFormat="1" applyFont="1" applyFill="1" applyBorder="1" applyAlignment="1">
      <alignment horizontal="center" vertical="center" wrapText="1"/>
    </xf>
    <xf numFmtId="169" fontId="0" fillId="28" borderId="0" xfId="0" applyNumberFormat="1" applyFill="1"/>
    <xf numFmtId="169" fontId="4" fillId="28" borderId="0" xfId="0" applyNumberFormat="1" applyFont="1" applyFill="1" applyAlignment="1">
      <alignment horizontal="center" vertical="center" wrapText="1"/>
    </xf>
    <xf numFmtId="169" fontId="4" fillId="0" borderId="0" xfId="0" quotePrefix="1" applyNumberFormat="1" applyFont="1" applyFill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/>
    </xf>
    <xf numFmtId="169" fontId="3" fillId="0" borderId="15" xfId="0" applyNumberFormat="1" applyFont="1" applyFill="1" applyBorder="1" applyAlignment="1">
      <alignment horizontal="center" vertical="center"/>
    </xf>
    <xf numFmtId="169" fontId="3" fillId="0" borderId="15" xfId="0" applyNumberFormat="1" applyFont="1" applyFill="1" applyBorder="1" applyAlignment="1">
      <alignment horizontal="center" vertical="center" wrapText="1"/>
    </xf>
    <xf numFmtId="169" fontId="0" fillId="0" borderId="0" xfId="0" applyNumberFormat="1" applyFill="1"/>
    <xf numFmtId="169" fontId="70" fillId="28" borderId="0" xfId="0" applyNumberFormat="1" applyFont="1" applyFill="1" applyAlignment="1">
      <alignment vertical="center"/>
    </xf>
    <xf numFmtId="169" fontId="4" fillId="0" borderId="3" xfId="0" applyNumberFormat="1" applyFont="1" applyBorder="1" applyAlignment="1">
      <alignment horizontal="center" vertical="center"/>
    </xf>
    <xf numFmtId="169" fontId="4" fillId="28" borderId="17" xfId="0" applyNumberFormat="1" applyFont="1" applyFill="1" applyBorder="1" applyAlignment="1">
      <alignment horizontal="left" vertical="center" wrapText="1"/>
    </xf>
    <xf numFmtId="169" fontId="4" fillId="28" borderId="17" xfId="0" quotePrefix="1" applyNumberFormat="1" applyFont="1" applyFill="1" applyBorder="1" applyAlignment="1">
      <alignment horizontal="center" vertical="center"/>
    </xf>
    <xf numFmtId="169" fontId="4" fillId="28" borderId="17" xfId="0" applyNumberFormat="1" applyFont="1" applyFill="1" applyBorder="1" applyAlignment="1">
      <alignment horizontal="center" vertical="center" wrapText="1"/>
    </xf>
    <xf numFmtId="169" fontId="4" fillId="0" borderId="17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Border="1" applyAlignment="1">
      <alignment vertical="center"/>
    </xf>
    <xf numFmtId="169" fontId="4" fillId="0" borderId="15" xfId="0" applyNumberFormat="1" applyFont="1" applyBorder="1" applyAlignment="1">
      <alignment horizontal="left" vertical="top" wrapText="1"/>
    </xf>
    <xf numFmtId="169" fontId="0" fillId="0" borderId="15" xfId="0" applyNumberFormat="1" applyBorder="1" applyAlignment="1">
      <alignment horizontal="left" vertical="top" wrapText="1"/>
    </xf>
    <xf numFmtId="169" fontId="0" fillId="0" borderId="14" xfId="0" applyNumberFormat="1" applyBorder="1" applyAlignment="1">
      <alignment horizontal="left" vertical="top" wrapText="1"/>
    </xf>
    <xf numFmtId="169" fontId="4" fillId="0" borderId="0" xfId="0" applyNumberFormat="1" applyFont="1" applyBorder="1" applyAlignment="1">
      <alignment horizontal="center" vertical="center"/>
    </xf>
    <xf numFmtId="169" fontId="4" fillId="0" borderId="13" xfId="0" applyNumberFormat="1" applyFont="1" applyBorder="1" applyAlignment="1">
      <alignment horizontal="center" vertical="center"/>
    </xf>
    <xf numFmtId="169" fontId="4" fillId="0" borderId="14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horizontal="left" vertical="center" wrapText="1"/>
    </xf>
    <xf numFmtId="169" fontId="4" fillId="0" borderId="3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top" wrapText="1"/>
    </xf>
    <xf numFmtId="169" fontId="4" fillId="0" borderId="15" xfId="0" applyNumberFormat="1" applyFont="1" applyBorder="1" applyAlignment="1">
      <alignment horizontal="center" vertical="top" wrapText="1"/>
    </xf>
    <xf numFmtId="169" fontId="3" fillId="0" borderId="13" xfId="0" applyNumberFormat="1" applyFont="1" applyBorder="1" applyAlignment="1">
      <alignment horizontal="left" vertical="center" wrapText="1"/>
    </xf>
    <xf numFmtId="169" fontId="3" fillId="0" borderId="15" xfId="0" applyNumberFormat="1" applyFont="1" applyBorder="1" applyAlignment="1">
      <alignment horizontal="left" vertical="center" wrapText="1"/>
    </xf>
    <xf numFmtId="169" fontId="3" fillId="0" borderId="14" xfId="0" applyNumberFormat="1" applyFont="1" applyBorder="1" applyAlignment="1">
      <alignment horizontal="left" vertical="center" wrapText="1"/>
    </xf>
    <xf numFmtId="169" fontId="3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top"/>
    </xf>
    <xf numFmtId="169" fontId="4" fillId="0" borderId="3" xfId="0" applyNumberFormat="1" applyFont="1" applyBorder="1" applyAlignment="1">
      <alignment horizontal="center" vertical="top" wrapText="1"/>
    </xf>
    <xf numFmtId="169" fontId="4" fillId="28" borderId="3" xfId="0" applyNumberFormat="1" applyFont="1" applyFill="1" applyBorder="1" applyAlignment="1">
      <alignment horizontal="center" vertical="top" wrapText="1"/>
    </xf>
    <xf numFmtId="169" fontId="4" fillId="0" borderId="3" xfId="0" applyNumberFormat="1" applyFont="1" applyFill="1" applyBorder="1" applyAlignment="1">
      <alignment horizontal="center" vertical="top" wrapText="1"/>
    </xf>
    <xf numFmtId="169" fontId="3" fillId="0" borderId="3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left" vertical="center"/>
    </xf>
    <xf numFmtId="169" fontId="4" fillId="0" borderId="19" xfId="0" applyNumberFormat="1" applyFont="1" applyBorder="1" applyAlignment="1">
      <alignment horizontal="left" vertical="center" wrapText="1"/>
    </xf>
    <xf numFmtId="169" fontId="66" fillId="0" borderId="19" xfId="0" applyNumberFormat="1" applyFont="1" applyBorder="1" applyAlignment="1">
      <alignment horizontal="left" vertical="center" wrapText="1"/>
    </xf>
    <xf numFmtId="169" fontId="66" fillId="0" borderId="0" xfId="0" applyNumberFormat="1" applyFont="1" applyAlignment="1">
      <alignment horizontal="left" vertical="center" wrapText="1"/>
    </xf>
  </cellXfs>
  <cellStyles count="352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te" xfId="182" xr:uid="{00000000-0005-0000-0000-0000B5000000}"/>
    <cellStyle name="Number-Cells" xfId="183" xr:uid="{00000000-0005-0000-0000-0000B6000000}"/>
    <cellStyle name="Number-Cells-Column2" xfId="184" xr:uid="{00000000-0005-0000-0000-0000B7000000}"/>
    <cellStyle name="Number-Cells-Column5" xfId="185" xr:uid="{00000000-0005-0000-0000-0000B8000000}"/>
    <cellStyle name="Output" xfId="186" xr:uid="{00000000-0005-0000-0000-0000B9000000}"/>
    <cellStyle name="Row-Header" xfId="187" xr:uid="{00000000-0005-0000-0000-0000BA000000}"/>
    <cellStyle name="Row-Header 2" xfId="188" xr:uid="{00000000-0005-0000-0000-0000BB000000}"/>
    <cellStyle name="Title" xfId="189" xr:uid="{00000000-0005-0000-0000-0000BC000000}"/>
    <cellStyle name="Total" xfId="190" xr:uid="{00000000-0005-0000-0000-0000BD000000}"/>
    <cellStyle name="Warning Text" xfId="191" xr:uid="{00000000-0005-0000-0000-0000BE000000}"/>
    <cellStyle name="Акцент1 2" xfId="192" xr:uid="{00000000-0005-0000-0000-0000BF000000}"/>
    <cellStyle name="Акцент1 3" xfId="193" xr:uid="{00000000-0005-0000-0000-0000C0000000}"/>
    <cellStyle name="Акцент2 2" xfId="194" xr:uid="{00000000-0005-0000-0000-0000C1000000}"/>
    <cellStyle name="Акцент2 3" xfId="195" xr:uid="{00000000-0005-0000-0000-0000C2000000}"/>
    <cellStyle name="Акцент3 2" xfId="196" xr:uid="{00000000-0005-0000-0000-0000C3000000}"/>
    <cellStyle name="Акцент3 3" xfId="197" xr:uid="{00000000-0005-0000-0000-0000C4000000}"/>
    <cellStyle name="Акцент4 2" xfId="198" xr:uid="{00000000-0005-0000-0000-0000C5000000}"/>
    <cellStyle name="Акцент4 3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6 2" xfId="202" xr:uid="{00000000-0005-0000-0000-0000C9000000}"/>
    <cellStyle name="Акцент6 3" xfId="203" xr:uid="{00000000-0005-0000-0000-0000CA000000}"/>
    <cellStyle name="Ввод  2" xfId="204" xr:uid="{00000000-0005-0000-0000-0000CB000000}"/>
    <cellStyle name="Ввод  3" xfId="205" xr:uid="{00000000-0005-0000-0000-0000CC000000}"/>
    <cellStyle name="Вывод 2" xfId="206" xr:uid="{00000000-0005-0000-0000-0000CD000000}"/>
    <cellStyle name="Вывод 3" xfId="207" xr:uid="{00000000-0005-0000-0000-0000CE000000}"/>
    <cellStyle name="Вычисление 2" xfId="208" xr:uid="{00000000-0005-0000-0000-0000CF000000}"/>
    <cellStyle name="Вычисление 3" xfId="209" xr:uid="{00000000-0005-0000-0000-0000D0000000}"/>
    <cellStyle name="Денежный 2" xfId="210" xr:uid="{00000000-0005-0000-0000-0000D1000000}"/>
    <cellStyle name="Заголовок 1 2" xfId="211" xr:uid="{00000000-0005-0000-0000-0000D2000000}"/>
    <cellStyle name="Заголовок 1 3" xfId="212" xr:uid="{00000000-0005-0000-0000-0000D3000000}"/>
    <cellStyle name="Заголовок 2 2" xfId="213" xr:uid="{00000000-0005-0000-0000-0000D4000000}"/>
    <cellStyle name="Заголовок 2 3" xfId="214" xr:uid="{00000000-0005-0000-0000-0000D5000000}"/>
    <cellStyle name="Заголовок 3 2" xfId="215" xr:uid="{00000000-0005-0000-0000-0000D6000000}"/>
    <cellStyle name="Заголовок 3 3" xfId="216" xr:uid="{00000000-0005-0000-0000-0000D7000000}"/>
    <cellStyle name="Заголовок 4 2" xfId="217" xr:uid="{00000000-0005-0000-0000-0000D8000000}"/>
    <cellStyle name="Заголовок 4 3" xfId="218" xr:uid="{00000000-0005-0000-0000-0000D9000000}"/>
    <cellStyle name="Итог 2" xfId="219" xr:uid="{00000000-0005-0000-0000-0000DA000000}"/>
    <cellStyle name="Итог 3" xfId="220" xr:uid="{00000000-0005-0000-0000-0000DB000000}"/>
    <cellStyle name="Контрольная ячейка 2" xfId="221" xr:uid="{00000000-0005-0000-0000-0000DC000000}"/>
    <cellStyle name="Контрольная ячейка 3" xfId="222" xr:uid="{00000000-0005-0000-0000-0000DD000000}"/>
    <cellStyle name="Название 2" xfId="223" xr:uid="{00000000-0005-0000-0000-0000DE000000}"/>
    <cellStyle name="Название 3" xfId="224" xr:uid="{00000000-0005-0000-0000-0000DF000000}"/>
    <cellStyle name="Нейтральный 2" xfId="225" xr:uid="{00000000-0005-0000-0000-0000E0000000}"/>
    <cellStyle name="Нейтральный 3" xfId="226" xr:uid="{00000000-0005-0000-0000-0000E1000000}"/>
    <cellStyle name="Обычный" xfId="0" builtinId="0"/>
    <cellStyle name="Обычный 10" xfId="227" xr:uid="{00000000-0005-0000-0000-0000E3000000}"/>
    <cellStyle name="Обычный 11" xfId="228" xr:uid="{00000000-0005-0000-0000-0000E4000000}"/>
    <cellStyle name="Обычный 12" xfId="229" xr:uid="{00000000-0005-0000-0000-0000E5000000}"/>
    <cellStyle name="Обычный 13" xfId="230" xr:uid="{00000000-0005-0000-0000-0000E6000000}"/>
    <cellStyle name="Обычный 14" xfId="231" xr:uid="{00000000-0005-0000-0000-0000E7000000}"/>
    <cellStyle name="Обычный 15" xfId="232" xr:uid="{00000000-0005-0000-0000-0000E8000000}"/>
    <cellStyle name="Обычный 16" xfId="233" xr:uid="{00000000-0005-0000-0000-0000E9000000}"/>
    <cellStyle name="Обычный 17" xfId="234" xr:uid="{00000000-0005-0000-0000-0000EA000000}"/>
    <cellStyle name="Обычный 18" xfId="235" xr:uid="{00000000-0005-0000-0000-0000EB000000}"/>
    <cellStyle name="Обычный 2" xfId="236" xr:uid="{00000000-0005-0000-0000-0000EC000000}"/>
    <cellStyle name="Обычный 2 10" xfId="237" xr:uid="{00000000-0005-0000-0000-0000ED000000}"/>
    <cellStyle name="Обычный 2 11" xfId="238" xr:uid="{00000000-0005-0000-0000-0000EE000000}"/>
    <cellStyle name="Обычный 2 12" xfId="239" xr:uid="{00000000-0005-0000-0000-0000EF000000}"/>
    <cellStyle name="Обычный 2 13" xfId="240" xr:uid="{00000000-0005-0000-0000-0000F0000000}"/>
    <cellStyle name="Обычный 2 14" xfId="241" xr:uid="{00000000-0005-0000-0000-0000F1000000}"/>
    <cellStyle name="Обычный 2 15" xfId="242" xr:uid="{00000000-0005-0000-0000-0000F2000000}"/>
    <cellStyle name="Обычный 2 16" xfId="243" xr:uid="{00000000-0005-0000-0000-0000F3000000}"/>
    <cellStyle name="Обычный 2 2" xfId="244" xr:uid="{00000000-0005-0000-0000-0000F4000000}"/>
    <cellStyle name="Обычный 2 2 2" xfId="245" xr:uid="{00000000-0005-0000-0000-0000F5000000}"/>
    <cellStyle name="Обычный 2 2 3" xfId="246" xr:uid="{00000000-0005-0000-0000-0000F6000000}"/>
    <cellStyle name="Обычный 2 2_Расшифровка прочих" xfId="247" xr:uid="{00000000-0005-0000-0000-0000F7000000}"/>
    <cellStyle name="Обычный 2 3" xfId="248" xr:uid="{00000000-0005-0000-0000-0000F8000000}"/>
    <cellStyle name="Обычный 2 4" xfId="249" xr:uid="{00000000-0005-0000-0000-0000F9000000}"/>
    <cellStyle name="Обычный 2 5" xfId="250" xr:uid="{00000000-0005-0000-0000-0000FA000000}"/>
    <cellStyle name="Обычный 2 6" xfId="251" xr:uid="{00000000-0005-0000-0000-0000FB000000}"/>
    <cellStyle name="Обычный 2 7" xfId="252" xr:uid="{00000000-0005-0000-0000-0000FC000000}"/>
    <cellStyle name="Обычный 2 8" xfId="253" xr:uid="{00000000-0005-0000-0000-0000FD000000}"/>
    <cellStyle name="Обычный 2 9" xfId="254" xr:uid="{00000000-0005-0000-0000-0000FE000000}"/>
    <cellStyle name="Обычный 2_2604-2010" xfId="255" xr:uid="{00000000-0005-0000-0000-0000FF000000}"/>
    <cellStyle name="Обычный 3" xfId="256" xr:uid="{00000000-0005-0000-0000-000000010000}"/>
    <cellStyle name="Обычный 3 10" xfId="257" xr:uid="{00000000-0005-0000-0000-000001010000}"/>
    <cellStyle name="Обычный 3 11" xfId="258" xr:uid="{00000000-0005-0000-0000-000002010000}"/>
    <cellStyle name="Обычный 3 12" xfId="259" xr:uid="{00000000-0005-0000-0000-000003010000}"/>
    <cellStyle name="Обычный 3 13" xfId="260" xr:uid="{00000000-0005-0000-0000-000004010000}"/>
    <cellStyle name="Обычный 3 14" xfId="261" xr:uid="{00000000-0005-0000-0000-000005010000}"/>
    <cellStyle name="Обычный 3 2" xfId="262" xr:uid="{00000000-0005-0000-0000-000006010000}"/>
    <cellStyle name="Обычный 3 3" xfId="263" xr:uid="{00000000-0005-0000-0000-000007010000}"/>
    <cellStyle name="Обычный 3 4" xfId="264" xr:uid="{00000000-0005-0000-0000-000008010000}"/>
    <cellStyle name="Обычный 3 5" xfId="265" xr:uid="{00000000-0005-0000-0000-000009010000}"/>
    <cellStyle name="Обычный 3 6" xfId="266" xr:uid="{00000000-0005-0000-0000-00000A010000}"/>
    <cellStyle name="Обычный 3 7" xfId="267" xr:uid="{00000000-0005-0000-0000-00000B010000}"/>
    <cellStyle name="Обычный 3 8" xfId="268" xr:uid="{00000000-0005-0000-0000-00000C010000}"/>
    <cellStyle name="Обычный 3 9" xfId="269" xr:uid="{00000000-0005-0000-0000-00000D010000}"/>
    <cellStyle name="Обычный 3_Дефицит_7 млрд_0608_бс" xfId="270" xr:uid="{00000000-0005-0000-0000-00000E010000}"/>
    <cellStyle name="Обычный 4" xfId="271" xr:uid="{00000000-0005-0000-0000-00000F010000}"/>
    <cellStyle name="Обычный 5" xfId="272" xr:uid="{00000000-0005-0000-0000-000010010000}"/>
    <cellStyle name="Обычный 5 2" xfId="273" xr:uid="{00000000-0005-0000-0000-000011010000}"/>
    <cellStyle name="Обычный 6" xfId="274" xr:uid="{00000000-0005-0000-0000-000012010000}"/>
    <cellStyle name="Обычный 6 2" xfId="275" xr:uid="{00000000-0005-0000-0000-000013010000}"/>
    <cellStyle name="Обычный 6 3" xfId="276" xr:uid="{00000000-0005-0000-0000-000014010000}"/>
    <cellStyle name="Обычный 6 4" xfId="277" xr:uid="{00000000-0005-0000-0000-000015010000}"/>
    <cellStyle name="Обычный 6_Дефицит_7 млрд_0608_бс" xfId="278" xr:uid="{00000000-0005-0000-0000-000016010000}"/>
    <cellStyle name="Обычный 7" xfId="279" xr:uid="{00000000-0005-0000-0000-000017010000}"/>
    <cellStyle name="Обычный 7 2" xfId="280" xr:uid="{00000000-0005-0000-0000-000018010000}"/>
    <cellStyle name="Обычный 8" xfId="281" xr:uid="{00000000-0005-0000-0000-000019010000}"/>
    <cellStyle name="Обычный 9" xfId="282" xr:uid="{00000000-0005-0000-0000-00001A010000}"/>
    <cellStyle name="Обычный 9 2" xfId="283" xr:uid="{00000000-0005-0000-0000-00001B010000}"/>
    <cellStyle name="Плохой 2" xfId="284" xr:uid="{00000000-0005-0000-0000-00001C010000}"/>
    <cellStyle name="Плохой 3" xfId="285" xr:uid="{00000000-0005-0000-0000-00001D010000}"/>
    <cellStyle name="Пояснение 2" xfId="286" xr:uid="{00000000-0005-0000-0000-00001E010000}"/>
    <cellStyle name="Пояснение 3" xfId="287" xr:uid="{00000000-0005-0000-0000-00001F010000}"/>
    <cellStyle name="Примечание 2" xfId="288" xr:uid="{00000000-0005-0000-0000-000020010000}"/>
    <cellStyle name="Примечание 3" xfId="289" xr:uid="{00000000-0005-0000-0000-000021010000}"/>
    <cellStyle name="Процентный 2" xfId="290" xr:uid="{00000000-0005-0000-0000-000022010000}"/>
    <cellStyle name="Процентный 2 10" xfId="291" xr:uid="{00000000-0005-0000-0000-000023010000}"/>
    <cellStyle name="Процентный 2 11" xfId="292" xr:uid="{00000000-0005-0000-0000-000024010000}"/>
    <cellStyle name="Процентный 2 12" xfId="293" xr:uid="{00000000-0005-0000-0000-000025010000}"/>
    <cellStyle name="Процентный 2 13" xfId="294" xr:uid="{00000000-0005-0000-0000-000026010000}"/>
    <cellStyle name="Процентный 2 14" xfId="295" xr:uid="{00000000-0005-0000-0000-000027010000}"/>
    <cellStyle name="Процентный 2 15" xfId="296" xr:uid="{00000000-0005-0000-0000-000028010000}"/>
    <cellStyle name="Процентный 2 16" xfId="297" xr:uid="{00000000-0005-0000-0000-000029010000}"/>
    <cellStyle name="Процентный 2 2" xfId="298" xr:uid="{00000000-0005-0000-0000-00002A010000}"/>
    <cellStyle name="Процентный 2 3" xfId="299" xr:uid="{00000000-0005-0000-0000-00002B010000}"/>
    <cellStyle name="Процентный 2 4" xfId="300" xr:uid="{00000000-0005-0000-0000-00002C010000}"/>
    <cellStyle name="Процентный 2 5" xfId="301" xr:uid="{00000000-0005-0000-0000-00002D010000}"/>
    <cellStyle name="Процентный 2 6" xfId="302" xr:uid="{00000000-0005-0000-0000-00002E010000}"/>
    <cellStyle name="Процентный 2 7" xfId="303" xr:uid="{00000000-0005-0000-0000-00002F010000}"/>
    <cellStyle name="Процентный 2 8" xfId="304" xr:uid="{00000000-0005-0000-0000-000030010000}"/>
    <cellStyle name="Процентный 2 9" xfId="305" xr:uid="{00000000-0005-0000-0000-000031010000}"/>
    <cellStyle name="Процентный 3" xfId="306" xr:uid="{00000000-0005-0000-0000-000032010000}"/>
    <cellStyle name="Процентный 4" xfId="307" xr:uid="{00000000-0005-0000-0000-000033010000}"/>
    <cellStyle name="Процентный 4 2" xfId="308" xr:uid="{00000000-0005-0000-0000-000034010000}"/>
    <cellStyle name="Связанная ячейка 2" xfId="309" xr:uid="{00000000-0005-0000-0000-000035010000}"/>
    <cellStyle name="Связанная ячейка 3" xfId="310" xr:uid="{00000000-0005-0000-0000-000036010000}"/>
    <cellStyle name="Стиль 1" xfId="311" xr:uid="{00000000-0005-0000-0000-000037010000}"/>
    <cellStyle name="Стиль 1 2" xfId="312" xr:uid="{00000000-0005-0000-0000-000038010000}"/>
    <cellStyle name="Стиль 1 3" xfId="313" xr:uid="{00000000-0005-0000-0000-000039010000}"/>
    <cellStyle name="Стиль 1 4" xfId="314" xr:uid="{00000000-0005-0000-0000-00003A010000}"/>
    <cellStyle name="Стиль 1 5" xfId="315" xr:uid="{00000000-0005-0000-0000-00003B010000}"/>
    <cellStyle name="Стиль 1 6" xfId="316" xr:uid="{00000000-0005-0000-0000-00003C010000}"/>
    <cellStyle name="Стиль 1 7" xfId="317" xr:uid="{00000000-0005-0000-0000-00003D010000}"/>
    <cellStyle name="Текст предупреждения 2" xfId="318" xr:uid="{00000000-0005-0000-0000-00003E010000}"/>
    <cellStyle name="Текст предупреждения 3" xfId="319" xr:uid="{00000000-0005-0000-0000-00003F010000}"/>
    <cellStyle name="Тысячи [0]_1.62" xfId="320" xr:uid="{00000000-0005-0000-0000-000040010000}"/>
    <cellStyle name="Тысячи_1.62" xfId="321" xr:uid="{00000000-0005-0000-0000-000041010000}"/>
    <cellStyle name="Финансовый 2" xfId="322" xr:uid="{00000000-0005-0000-0000-000042010000}"/>
    <cellStyle name="Финансовый 2 10" xfId="323" xr:uid="{00000000-0005-0000-0000-000043010000}"/>
    <cellStyle name="Финансовый 2 11" xfId="324" xr:uid="{00000000-0005-0000-0000-000044010000}"/>
    <cellStyle name="Финансовый 2 12" xfId="325" xr:uid="{00000000-0005-0000-0000-000045010000}"/>
    <cellStyle name="Финансовый 2 13" xfId="326" xr:uid="{00000000-0005-0000-0000-000046010000}"/>
    <cellStyle name="Финансовый 2 14" xfId="327" xr:uid="{00000000-0005-0000-0000-000047010000}"/>
    <cellStyle name="Финансовый 2 15" xfId="328" xr:uid="{00000000-0005-0000-0000-000048010000}"/>
    <cellStyle name="Финансовый 2 16" xfId="329" xr:uid="{00000000-0005-0000-0000-000049010000}"/>
    <cellStyle name="Финансовый 2 17" xfId="330" xr:uid="{00000000-0005-0000-0000-00004A010000}"/>
    <cellStyle name="Финансовый 2 2" xfId="331" xr:uid="{00000000-0005-0000-0000-00004B010000}"/>
    <cellStyle name="Финансовый 2 3" xfId="332" xr:uid="{00000000-0005-0000-0000-00004C010000}"/>
    <cellStyle name="Финансовый 2 4" xfId="333" xr:uid="{00000000-0005-0000-0000-00004D010000}"/>
    <cellStyle name="Финансовый 2 5" xfId="334" xr:uid="{00000000-0005-0000-0000-00004E010000}"/>
    <cellStyle name="Финансовый 2 6" xfId="335" xr:uid="{00000000-0005-0000-0000-00004F010000}"/>
    <cellStyle name="Финансовый 2 7" xfId="336" xr:uid="{00000000-0005-0000-0000-000050010000}"/>
    <cellStyle name="Финансовый 2 8" xfId="337" xr:uid="{00000000-0005-0000-0000-000051010000}"/>
    <cellStyle name="Финансовый 2 9" xfId="338" xr:uid="{00000000-0005-0000-0000-000052010000}"/>
    <cellStyle name="Финансовый 3" xfId="339" xr:uid="{00000000-0005-0000-0000-000053010000}"/>
    <cellStyle name="Финансовый 3 2" xfId="340" xr:uid="{00000000-0005-0000-0000-000054010000}"/>
    <cellStyle name="Финансовый 4" xfId="341" xr:uid="{00000000-0005-0000-0000-000055010000}"/>
    <cellStyle name="Финансовый 4 2" xfId="342" xr:uid="{00000000-0005-0000-0000-000056010000}"/>
    <cellStyle name="Финансовый 4 3" xfId="343" xr:uid="{00000000-0005-0000-0000-000057010000}"/>
    <cellStyle name="Финансовый 5" xfId="344" xr:uid="{00000000-0005-0000-0000-000058010000}"/>
    <cellStyle name="Финансовый 6" xfId="345" xr:uid="{00000000-0005-0000-0000-000059010000}"/>
    <cellStyle name="Финансовый 7" xfId="346" xr:uid="{00000000-0005-0000-0000-00005A010000}"/>
    <cellStyle name="Хороший 2" xfId="347" xr:uid="{00000000-0005-0000-0000-00005B010000}"/>
    <cellStyle name="Хороший 3" xfId="348" xr:uid="{00000000-0005-0000-0000-00005C010000}"/>
    <cellStyle name="числовой" xfId="349" xr:uid="{00000000-0005-0000-0000-00005D010000}"/>
    <cellStyle name="Ю" xfId="350" xr:uid="{00000000-0005-0000-0000-00005E010000}"/>
    <cellStyle name="Ю-FreeSet_10" xfId="351" xr:uid="{00000000-0005-0000-0000-00005F01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3"/>
  <sheetViews>
    <sheetView tabSelected="1" view="pageBreakPreview" topLeftCell="A5" zoomScaleSheetLayoutView="100" workbookViewId="0">
      <selection activeCell="A27" sqref="A27:I27"/>
    </sheetView>
  </sheetViews>
  <sheetFormatPr defaultColWidth="9.140625" defaultRowHeight="18.75"/>
  <cols>
    <col min="1" max="1" width="93.140625" style="4" customWidth="1"/>
    <col min="2" max="2" width="14.85546875" style="44" customWidth="1"/>
    <col min="3" max="3" width="18" style="77" customWidth="1"/>
    <col min="4" max="4" width="16.28515625" style="88" customWidth="1"/>
    <col min="5" max="5" width="16.5703125" style="4" customWidth="1"/>
    <col min="6" max="6" width="16.28515625" style="54" customWidth="1"/>
    <col min="7" max="7" width="19" style="4" customWidth="1"/>
    <col min="8" max="8" width="16.28515625" style="4" customWidth="1"/>
    <col min="9" max="9" width="23.7109375" style="4" customWidth="1"/>
    <col min="10" max="10" width="9.140625" style="4"/>
    <col min="11" max="11" width="9.7109375" style="4" bestFit="1" customWidth="1"/>
    <col min="12" max="12" width="15.28515625" style="4" bestFit="1" customWidth="1"/>
    <col min="13" max="13" width="11.140625" style="4" bestFit="1" customWidth="1"/>
    <col min="14" max="16384" width="9.140625" style="4"/>
  </cols>
  <sheetData>
    <row r="1" spans="1:9">
      <c r="D1" s="87" t="s">
        <v>120</v>
      </c>
      <c r="H1" s="102" t="s">
        <v>65</v>
      </c>
      <c r="I1" s="102"/>
    </row>
    <row r="2" spans="1:9">
      <c r="H2" s="4" t="s">
        <v>115</v>
      </c>
      <c r="I2" s="98"/>
    </row>
    <row r="3" spans="1:9">
      <c r="H3" s="4" t="s">
        <v>127</v>
      </c>
    </row>
    <row r="4" spans="1:9">
      <c r="H4" s="4" t="s">
        <v>126</v>
      </c>
      <c r="I4" s="4" t="s">
        <v>125</v>
      </c>
    </row>
    <row r="7" spans="1:9">
      <c r="H7" s="5" t="s">
        <v>46</v>
      </c>
      <c r="I7" s="45"/>
    </row>
    <row r="8" spans="1:9">
      <c r="H8" s="5" t="s">
        <v>47</v>
      </c>
      <c r="I8" s="45"/>
    </row>
    <row r="9" spans="1:9">
      <c r="H9" s="5" t="s">
        <v>48</v>
      </c>
      <c r="I9" s="45"/>
    </row>
    <row r="10" spans="1:9">
      <c r="H10" s="5" t="s">
        <v>49</v>
      </c>
      <c r="I10" s="93" t="s">
        <v>117</v>
      </c>
    </row>
    <row r="11" spans="1:9">
      <c r="H11" s="103" t="s">
        <v>50</v>
      </c>
      <c r="I11" s="104"/>
    </row>
    <row r="13" spans="1:9">
      <c r="B13" s="105"/>
      <c r="C13" s="105"/>
      <c r="D13" s="105"/>
      <c r="E13" s="105"/>
      <c r="H13" s="106" t="s">
        <v>33</v>
      </c>
      <c r="I13" s="106"/>
    </row>
    <row r="14" spans="1:9" s="9" customFormat="1">
      <c r="A14" s="6" t="s">
        <v>9</v>
      </c>
      <c r="B14" s="99" t="s">
        <v>112</v>
      </c>
      <c r="C14" s="99"/>
      <c r="D14" s="99"/>
      <c r="E14" s="99"/>
      <c r="F14" s="99"/>
      <c r="G14" s="7"/>
      <c r="H14" s="8" t="s">
        <v>26</v>
      </c>
      <c r="I14" s="50">
        <v>38661186</v>
      </c>
    </row>
    <row r="15" spans="1:9" s="9" customFormat="1">
      <c r="A15" s="6" t="s">
        <v>10</v>
      </c>
      <c r="B15" s="99" t="s">
        <v>99</v>
      </c>
      <c r="C15" s="99"/>
      <c r="D15" s="99"/>
      <c r="E15" s="99"/>
      <c r="F15" s="55"/>
      <c r="G15" s="11"/>
      <c r="H15" s="8" t="s">
        <v>25</v>
      </c>
      <c r="I15" s="50">
        <v>150</v>
      </c>
    </row>
    <row r="16" spans="1:9" s="9" customFormat="1">
      <c r="A16" s="6" t="s">
        <v>15</v>
      </c>
      <c r="B16" s="99" t="s">
        <v>100</v>
      </c>
      <c r="C16" s="99"/>
      <c r="D16" s="99"/>
      <c r="E16" s="99"/>
      <c r="F16" s="55"/>
      <c r="G16" s="11"/>
      <c r="H16" s="8" t="s">
        <v>24</v>
      </c>
      <c r="I16" s="50">
        <v>5124755100</v>
      </c>
    </row>
    <row r="17" spans="1:9" s="9" customFormat="1">
      <c r="A17" s="6" t="s">
        <v>20</v>
      </c>
      <c r="B17" s="99"/>
      <c r="C17" s="99"/>
      <c r="D17" s="99"/>
      <c r="E17" s="99"/>
      <c r="F17" s="56"/>
      <c r="G17" s="7"/>
      <c r="H17" s="8" t="s">
        <v>5</v>
      </c>
      <c r="I17" s="50"/>
    </row>
    <row r="18" spans="1:9" s="9" customFormat="1">
      <c r="A18" s="6" t="s">
        <v>12</v>
      </c>
      <c r="B18" s="99" t="s">
        <v>76</v>
      </c>
      <c r="C18" s="99"/>
      <c r="D18" s="99"/>
      <c r="E18" s="99"/>
      <c r="F18" s="56"/>
      <c r="G18" s="7"/>
      <c r="H18" s="8" t="s">
        <v>4</v>
      </c>
      <c r="I18" s="50"/>
    </row>
    <row r="19" spans="1:9" s="9" customFormat="1">
      <c r="A19" s="6" t="s">
        <v>11</v>
      </c>
      <c r="B19" s="99" t="s">
        <v>40</v>
      </c>
      <c r="C19" s="99"/>
      <c r="D19" s="99"/>
      <c r="E19" s="99"/>
      <c r="F19" s="56"/>
      <c r="G19" s="39"/>
      <c r="H19" s="13" t="s">
        <v>6</v>
      </c>
      <c r="I19" s="50" t="s">
        <v>116</v>
      </c>
    </row>
    <row r="20" spans="1:9" s="9" customFormat="1">
      <c r="A20" s="6" t="s">
        <v>39</v>
      </c>
      <c r="B20" s="99"/>
      <c r="C20" s="99"/>
      <c r="D20" s="99"/>
      <c r="E20" s="99"/>
      <c r="F20" s="99" t="s">
        <v>31</v>
      </c>
      <c r="G20" s="100"/>
      <c r="H20" s="101"/>
      <c r="I20" s="51"/>
    </row>
    <row r="21" spans="1:9" s="9" customFormat="1">
      <c r="A21" s="6" t="s">
        <v>16</v>
      </c>
      <c r="B21" s="99" t="s">
        <v>77</v>
      </c>
      <c r="C21" s="99"/>
      <c r="D21" s="99"/>
      <c r="E21" s="99"/>
      <c r="F21" s="99" t="s">
        <v>32</v>
      </c>
      <c r="G21" s="100"/>
      <c r="H21" s="101"/>
      <c r="I21" s="14"/>
    </row>
    <row r="22" spans="1:9" s="9" customFormat="1">
      <c r="A22" s="6" t="s">
        <v>22</v>
      </c>
      <c r="B22" s="107">
        <v>142.75</v>
      </c>
      <c r="C22" s="107"/>
      <c r="D22" s="107"/>
      <c r="E22" s="107"/>
      <c r="F22" s="56"/>
      <c r="G22" s="12"/>
      <c r="H22" s="12"/>
      <c r="I22" s="7"/>
    </row>
    <row r="23" spans="1:9" s="9" customFormat="1">
      <c r="A23" s="6" t="s">
        <v>7</v>
      </c>
      <c r="B23" s="108" t="s">
        <v>78</v>
      </c>
      <c r="C23" s="108"/>
      <c r="D23" s="108"/>
      <c r="E23" s="108"/>
      <c r="F23" s="108"/>
      <c r="G23" s="10"/>
      <c r="H23" s="10"/>
      <c r="I23" s="11"/>
    </row>
    <row r="24" spans="1:9" s="9" customFormat="1">
      <c r="A24" s="6" t="s">
        <v>8</v>
      </c>
      <c r="B24" s="108" t="s">
        <v>79</v>
      </c>
      <c r="C24" s="108"/>
      <c r="D24" s="108"/>
      <c r="E24" s="108"/>
      <c r="F24" s="56"/>
      <c r="G24" s="12"/>
      <c r="H24" s="12"/>
      <c r="I24" s="7"/>
    </row>
    <row r="25" spans="1:9" s="9" customFormat="1">
      <c r="A25" s="6" t="s">
        <v>38</v>
      </c>
      <c r="B25" s="108" t="s">
        <v>80</v>
      </c>
      <c r="C25" s="108"/>
      <c r="D25" s="108"/>
      <c r="E25" s="108"/>
      <c r="F25" s="55"/>
      <c r="G25" s="10"/>
      <c r="H25" s="10"/>
      <c r="I25" s="11"/>
    </row>
    <row r="27" spans="1:9">
      <c r="A27" s="112" t="s">
        <v>119</v>
      </c>
      <c r="B27" s="112"/>
      <c r="C27" s="112"/>
      <c r="D27" s="112"/>
      <c r="E27" s="112"/>
      <c r="F27" s="112"/>
      <c r="G27" s="112"/>
      <c r="H27" s="112"/>
      <c r="I27" s="112"/>
    </row>
    <row r="28" spans="1:9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9">
      <c r="A29" s="49"/>
      <c r="B29" s="2"/>
      <c r="C29" s="78"/>
      <c r="D29" s="57"/>
      <c r="E29" s="49"/>
      <c r="F29" s="57"/>
      <c r="G29" s="49"/>
      <c r="H29" s="49"/>
      <c r="I29" s="49" t="s">
        <v>51</v>
      </c>
    </row>
    <row r="30" spans="1:9">
      <c r="A30" s="114" t="s">
        <v>34</v>
      </c>
      <c r="B30" s="115" t="s">
        <v>13</v>
      </c>
      <c r="C30" s="116" t="s">
        <v>124</v>
      </c>
      <c r="D30" s="117" t="s">
        <v>121</v>
      </c>
      <c r="E30" s="115" t="s">
        <v>123</v>
      </c>
      <c r="F30" s="115" t="s">
        <v>27</v>
      </c>
      <c r="G30" s="115"/>
      <c r="H30" s="115"/>
      <c r="I30" s="115"/>
    </row>
    <row r="31" spans="1:9" ht="79.150000000000006" customHeight="1">
      <c r="A31" s="114"/>
      <c r="B31" s="115"/>
      <c r="C31" s="116"/>
      <c r="D31" s="117"/>
      <c r="E31" s="115"/>
      <c r="F31" s="58" t="s">
        <v>28</v>
      </c>
      <c r="G31" s="15" t="s">
        <v>29</v>
      </c>
      <c r="H31" s="15" t="s">
        <v>30</v>
      </c>
      <c r="I31" s="15" t="s">
        <v>21</v>
      </c>
    </row>
    <row r="32" spans="1:9">
      <c r="A32" s="45">
        <v>1</v>
      </c>
      <c r="B32" s="3">
        <v>2</v>
      </c>
      <c r="C32" s="76">
        <v>3</v>
      </c>
      <c r="D32" s="53">
        <v>4</v>
      </c>
      <c r="E32" s="3">
        <v>5</v>
      </c>
      <c r="F32" s="53">
        <v>6</v>
      </c>
      <c r="G32" s="3">
        <v>7</v>
      </c>
      <c r="H32" s="3">
        <v>8</v>
      </c>
      <c r="I32" s="3">
        <v>9</v>
      </c>
    </row>
    <row r="33" spans="1:10">
      <c r="A33" s="110" t="s">
        <v>45</v>
      </c>
      <c r="B33" s="110"/>
      <c r="C33" s="110"/>
      <c r="D33" s="110"/>
      <c r="E33" s="110"/>
      <c r="F33" s="110"/>
      <c r="G33" s="110"/>
      <c r="H33" s="110"/>
      <c r="I33" s="111"/>
    </row>
    <row r="34" spans="1:10" s="16" customFormat="1">
      <c r="A34" s="118" t="s">
        <v>54</v>
      </c>
      <c r="B34" s="118"/>
      <c r="C34" s="118"/>
      <c r="D34" s="118"/>
      <c r="E34" s="118"/>
      <c r="F34" s="118"/>
      <c r="G34" s="118"/>
      <c r="H34" s="118"/>
      <c r="I34" s="118"/>
    </row>
    <row r="35" spans="1:10" s="16" customFormat="1" ht="37.5">
      <c r="A35" s="17" t="s">
        <v>81</v>
      </c>
      <c r="B35" s="18">
        <v>100</v>
      </c>
      <c r="C35" s="79">
        <f>C36+C41+C43</f>
        <v>30418.3</v>
      </c>
      <c r="D35" s="59">
        <f>D36+D41+D43</f>
        <v>32325.200000000001</v>
      </c>
      <c r="E35" s="19">
        <f>SUM(F35:I35)</f>
        <v>36698</v>
      </c>
      <c r="F35" s="59">
        <f>F36+F41+F43</f>
        <v>10637</v>
      </c>
      <c r="G35" s="19">
        <f>G36+G41+G43</f>
        <v>8101.5</v>
      </c>
      <c r="H35" s="19">
        <f>H36+H41+H43</f>
        <v>9781.7000000000007</v>
      </c>
      <c r="I35" s="19">
        <f>I36+I41+I43</f>
        <v>8177.8</v>
      </c>
    </row>
    <row r="36" spans="1:10" s="16" customFormat="1" ht="19.5">
      <c r="A36" s="20" t="s">
        <v>82</v>
      </c>
      <c r="B36" s="21">
        <v>110</v>
      </c>
      <c r="C36" s="80">
        <f>C37+C38+C39+C40</f>
        <v>28510.399999999998</v>
      </c>
      <c r="D36" s="60">
        <f>D37+D38+D39+D40</f>
        <v>30304.3</v>
      </c>
      <c r="E36" s="19">
        <f t="shared" ref="E36:E64" si="0">SUM(F36:I36)</f>
        <v>29584.600000000002</v>
      </c>
      <c r="F36" s="60">
        <f>F37+F38+F39+F40</f>
        <v>6442</v>
      </c>
      <c r="G36" s="22">
        <f>G37+G38+G39+G40</f>
        <v>7247.1</v>
      </c>
      <c r="H36" s="22">
        <f>H37+H38+H39+H40</f>
        <v>8901.2000000000007</v>
      </c>
      <c r="I36" s="22">
        <f>I37+I38+I39+I40</f>
        <v>6994.3</v>
      </c>
    </row>
    <row r="37" spans="1:10" s="16" customFormat="1" ht="37.5">
      <c r="A37" s="17" t="s">
        <v>83</v>
      </c>
      <c r="B37" s="18">
        <v>111</v>
      </c>
      <c r="C37" s="76">
        <v>22179</v>
      </c>
      <c r="D37" s="53">
        <v>24131</v>
      </c>
      <c r="E37" s="3">
        <f t="shared" si="0"/>
        <v>22879</v>
      </c>
      <c r="F37" s="53">
        <v>5671</v>
      </c>
      <c r="G37" s="3">
        <f>5655+21</f>
        <v>5676</v>
      </c>
      <c r="H37" s="3">
        <f>5690+21</f>
        <v>5711</v>
      </c>
      <c r="I37" s="3">
        <f>5800+21</f>
        <v>5821</v>
      </c>
    </row>
    <row r="38" spans="1:10" s="16" customFormat="1">
      <c r="A38" s="17" t="s">
        <v>84</v>
      </c>
      <c r="B38" s="18">
        <v>112</v>
      </c>
      <c r="C38" s="76">
        <v>1276.2</v>
      </c>
      <c r="D38" s="53">
        <v>1264.7</v>
      </c>
      <c r="E38" s="3">
        <f t="shared" si="0"/>
        <v>2164.2000000000003</v>
      </c>
      <c r="F38" s="53">
        <v>120.1</v>
      </c>
      <c r="G38" s="3">
        <f>G54</f>
        <v>88.6</v>
      </c>
      <c r="H38" s="3">
        <f>H54</f>
        <v>1867.2</v>
      </c>
      <c r="I38" s="3">
        <f>I54</f>
        <v>88.3</v>
      </c>
    </row>
    <row r="39" spans="1:10" s="16" customFormat="1" ht="37.5">
      <c r="A39" s="17" t="s">
        <v>85</v>
      </c>
      <c r="B39" s="18">
        <v>113</v>
      </c>
      <c r="C39" s="76">
        <v>1559.1</v>
      </c>
      <c r="D39" s="53">
        <v>1488.8</v>
      </c>
      <c r="E39" s="3">
        <f t="shared" si="0"/>
        <v>1521</v>
      </c>
      <c r="F39" s="53">
        <v>30.5</v>
      </c>
      <c r="G39" s="3">
        <f>215+75.5+350</f>
        <v>640.5</v>
      </c>
      <c r="H39" s="3">
        <f>550+100</f>
        <v>650</v>
      </c>
      <c r="I39" s="3">
        <f>100+100</f>
        <v>200</v>
      </c>
    </row>
    <row r="40" spans="1:10" s="16" customFormat="1">
      <c r="A40" s="17" t="s">
        <v>86</v>
      </c>
      <c r="B40" s="18">
        <v>114</v>
      </c>
      <c r="C40" s="76">
        <v>3496.1</v>
      </c>
      <c r="D40" s="53">
        <v>3419.8</v>
      </c>
      <c r="E40" s="3">
        <f t="shared" si="0"/>
        <v>3020.4</v>
      </c>
      <c r="F40" s="53">
        <v>620.4</v>
      </c>
      <c r="G40" s="3">
        <f>561+331-50</f>
        <v>842</v>
      </c>
      <c r="H40" s="3">
        <f>100+573</f>
        <v>673</v>
      </c>
      <c r="I40" s="3">
        <f>585+300</f>
        <v>885</v>
      </c>
    </row>
    <row r="41" spans="1:10" s="16" customFormat="1" ht="19.5">
      <c r="A41" s="20" t="s">
        <v>87</v>
      </c>
      <c r="B41" s="21">
        <v>120</v>
      </c>
      <c r="C41" s="80">
        <f>C42</f>
        <v>0</v>
      </c>
      <c r="D41" s="60">
        <f>D42</f>
        <v>0</v>
      </c>
      <c r="E41" s="19">
        <f t="shared" si="0"/>
        <v>234.60000000000002</v>
      </c>
      <c r="F41" s="22">
        <f>F42</f>
        <v>0</v>
      </c>
      <c r="G41" s="22">
        <f>G42</f>
        <v>78.2</v>
      </c>
      <c r="H41" s="22">
        <f>H42</f>
        <v>78.2</v>
      </c>
      <c r="I41" s="22">
        <f>I42</f>
        <v>78.2</v>
      </c>
    </row>
    <row r="42" spans="1:10" s="16" customFormat="1" ht="30">
      <c r="A42" s="43" t="s">
        <v>122</v>
      </c>
      <c r="B42" s="18">
        <v>121</v>
      </c>
      <c r="C42" s="76"/>
      <c r="D42" s="53"/>
      <c r="E42" s="3">
        <f t="shared" si="0"/>
        <v>234.60000000000002</v>
      </c>
      <c r="F42" s="53"/>
      <c r="G42" s="3">
        <f>60+18.2</f>
        <v>78.2</v>
      </c>
      <c r="H42" s="3">
        <f>60+18.2</f>
        <v>78.2</v>
      </c>
      <c r="I42" s="3">
        <f>60+18.2</f>
        <v>78.2</v>
      </c>
    </row>
    <row r="43" spans="1:10" s="16" customFormat="1" ht="19.5">
      <c r="A43" s="20" t="s">
        <v>88</v>
      </c>
      <c r="B43" s="21">
        <v>130</v>
      </c>
      <c r="C43" s="80">
        <f>C44+C45</f>
        <v>1907.8999999999999</v>
      </c>
      <c r="D43" s="60">
        <f>D44+D45</f>
        <v>2020.8999999999999</v>
      </c>
      <c r="E43" s="19">
        <f t="shared" si="0"/>
        <v>6878.8</v>
      </c>
      <c r="F43" s="60">
        <f>F44+F45</f>
        <v>4195</v>
      </c>
      <c r="G43" s="22">
        <f>G44+G45</f>
        <v>776.2</v>
      </c>
      <c r="H43" s="22">
        <f>H44+H45</f>
        <v>802.30000000000007</v>
      </c>
      <c r="I43" s="22">
        <f>I44+I45</f>
        <v>1105.3</v>
      </c>
    </row>
    <row r="44" spans="1:10" s="16" customFormat="1">
      <c r="A44" s="17" t="s">
        <v>89</v>
      </c>
      <c r="B44" s="18">
        <v>131</v>
      </c>
      <c r="C44" s="76">
        <v>188.1</v>
      </c>
      <c r="D44" s="53">
        <v>193.8</v>
      </c>
      <c r="E44" s="3">
        <f t="shared" si="0"/>
        <v>183</v>
      </c>
      <c r="F44" s="53">
        <v>50</v>
      </c>
      <c r="G44" s="3">
        <v>48</v>
      </c>
      <c r="H44" s="3">
        <v>45</v>
      </c>
      <c r="I44" s="3">
        <v>40</v>
      </c>
      <c r="J44" s="4"/>
    </row>
    <row r="45" spans="1:10" s="16" customFormat="1">
      <c r="A45" s="23" t="s">
        <v>90</v>
      </c>
      <c r="B45" s="24">
        <v>132</v>
      </c>
      <c r="C45" s="81">
        <v>1719.8</v>
      </c>
      <c r="D45" s="61">
        <v>1827.1</v>
      </c>
      <c r="E45" s="3">
        <f>SUM(F45:I45)</f>
        <v>6695.8</v>
      </c>
      <c r="F45" s="61">
        <v>4145</v>
      </c>
      <c r="G45" s="25">
        <f>567+161.2</f>
        <v>728.2</v>
      </c>
      <c r="H45" s="25">
        <f>596+103.6+57.7</f>
        <v>757.30000000000007</v>
      </c>
      <c r="I45" s="25">
        <f>626+239.6+130+69.7</f>
        <v>1065.3</v>
      </c>
    </row>
    <row r="46" spans="1:10" s="16" customFormat="1" ht="20.25">
      <c r="A46" s="46" t="s">
        <v>91</v>
      </c>
      <c r="B46" s="18"/>
      <c r="C46" s="79">
        <f>C47+C65+C67</f>
        <v>30716.5</v>
      </c>
      <c r="D46" s="59">
        <f>D47+D65+D67</f>
        <v>32362.9</v>
      </c>
      <c r="E46" s="19">
        <f>SUM(F46:I46)</f>
        <v>36698</v>
      </c>
      <c r="F46" s="62">
        <f>F67+F65+F47</f>
        <v>10637</v>
      </c>
      <c r="G46" s="26">
        <f>G67+G65+G47</f>
        <v>8101.5</v>
      </c>
      <c r="H46" s="26">
        <f>H67+H65+H47</f>
        <v>9781.6999999999989</v>
      </c>
      <c r="I46" s="26">
        <f>I67+I65+I47</f>
        <v>8177.7999999999993</v>
      </c>
    </row>
    <row r="47" spans="1:10" s="16" customFormat="1">
      <c r="A47" s="46" t="s">
        <v>104</v>
      </c>
      <c r="B47" s="18"/>
      <c r="C47" s="79">
        <f>C49+C50+C51+C52+C53+C54+C60+C65+C48</f>
        <v>28353.8</v>
      </c>
      <c r="D47" s="59">
        <f>D49+D50+D51+D52+D53+D54+D60+D65+D48</f>
        <v>29837</v>
      </c>
      <c r="E47" s="19">
        <f t="shared" si="0"/>
        <v>33688.1</v>
      </c>
      <c r="F47" s="59">
        <f>F49+F50+F51+F52+F53+F54+F60+F48</f>
        <v>10058</v>
      </c>
      <c r="G47" s="19">
        <f>G49+G50+G51+G52+G53+G54+G60+G48</f>
        <v>7287.1</v>
      </c>
      <c r="H47" s="19">
        <f>H49+H50+H51+H52+H53+H54+H60+H48</f>
        <v>8984.0999999999985</v>
      </c>
      <c r="I47" s="19">
        <f>I49+I50+I51+I52+I53+I54+I60+I48</f>
        <v>7358.9</v>
      </c>
    </row>
    <row r="48" spans="1:10" s="16" customFormat="1">
      <c r="A48" s="17" t="s">
        <v>3</v>
      </c>
      <c r="B48" s="3">
        <v>200</v>
      </c>
      <c r="C48" s="76">
        <v>16380.4</v>
      </c>
      <c r="D48" s="53">
        <v>17663.099999999999</v>
      </c>
      <c r="E48" s="3">
        <f>SUM(F48:I48)</f>
        <v>18903.899999999998</v>
      </c>
      <c r="F48" s="53">
        <v>4420</v>
      </c>
      <c r="G48" s="3">
        <f>4650+48+63.3</f>
        <v>4761.3</v>
      </c>
      <c r="H48" s="3">
        <f>4700+48+63.3</f>
        <v>4811.3</v>
      </c>
      <c r="I48" s="3">
        <f>4800+48+63.3</f>
        <v>4911.3</v>
      </c>
    </row>
    <row r="49" spans="1:9" s="73" customFormat="1">
      <c r="A49" s="71" t="s">
        <v>102</v>
      </c>
      <c r="B49" s="53">
        <v>210</v>
      </c>
      <c r="C49" s="76">
        <v>3328.6</v>
      </c>
      <c r="D49" s="53">
        <v>3550.5</v>
      </c>
      <c r="E49" s="53">
        <f t="shared" si="0"/>
        <v>3865.4</v>
      </c>
      <c r="F49" s="53">
        <v>925.2</v>
      </c>
      <c r="G49" s="53">
        <v>966.5</v>
      </c>
      <c r="H49" s="53">
        <v>976.7</v>
      </c>
      <c r="I49" s="53">
        <v>997</v>
      </c>
    </row>
    <row r="50" spans="1:9" s="92" customFormat="1">
      <c r="A50" s="94" t="s">
        <v>114</v>
      </c>
      <c r="B50" s="95">
        <v>220</v>
      </c>
      <c r="C50" s="96">
        <v>359.2</v>
      </c>
      <c r="D50" s="97">
        <v>710.8</v>
      </c>
      <c r="E50" s="76">
        <f t="shared" si="0"/>
        <v>623.1</v>
      </c>
      <c r="F50" s="96">
        <v>95</v>
      </c>
      <c r="G50" s="96">
        <v>176.1</v>
      </c>
      <c r="H50" s="96">
        <v>176</v>
      </c>
      <c r="I50" s="96">
        <v>176</v>
      </c>
    </row>
    <row r="51" spans="1:9" s="92" customFormat="1">
      <c r="A51" s="94" t="s">
        <v>92</v>
      </c>
      <c r="B51" s="76">
        <v>230</v>
      </c>
      <c r="C51" s="96">
        <v>730</v>
      </c>
      <c r="D51" s="97">
        <v>389.4</v>
      </c>
      <c r="E51" s="76">
        <f t="shared" si="0"/>
        <v>325.10000000000002</v>
      </c>
      <c r="F51" s="96">
        <v>25.1</v>
      </c>
      <c r="G51" s="96">
        <f>250-150</f>
        <v>100</v>
      </c>
      <c r="H51" s="96">
        <f>100</f>
        <v>100</v>
      </c>
      <c r="I51" s="96">
        <v>100</v>
      </c>
    </row>
    <row r="52" spans="1:9">
      <c r="A52" s="17" t="s">
        <v>103</v>
      </c>
      <c r="B52" s="27">
        <v>240</v>
      </c>
      <c r="C52" s="76">
        <v>3605.7</v>
      </c>
      <c r="D52" s="53">
        <v>3608.7</v>
      </c>
      <c r="E52" s="3">
        <f t="shared" si="0"/>
        <v>5607.3</v>
      </c>
      <c r="F52" s="53">
        <v>3397.7</v>
      </c>
      <c r="G52" s="3">
        <f>954.5-109.7-100+50</f>
        <v>794.8</v>
      </c>
      <c r="H52" s="3">
        <f>983.5-300</f>
        <v>683.5</v>
      </c>
      <c r="I52" s="3">
        <f>997.5-200-66.2</f>
        <v>731.3</v>
      </c>
    </row>
    <row r="53" spans="1:9">
      <c r="A53" s="17" t="s">
        <v>113</v>
      </c>
      <c r="B53" s="3">
        <v>250</v>
      </c>
      <c r="C53" s="76">
        <v>1449.7</v>
      </c>
      <c r="D53" s="53">
        <v>1442</v>
      </c>
      <c r="E53" s="3">
        <f t="shared" si="0"/>
        <v>831.8</v>
      </c>
      <c r="F53" s="53">
        <v>210</v>
      </c>
      <c r="G53" s="3">
        <f>158+30+29.5</f>
        <v>217.5</v>
      </c>
      <c r="H53" s="3">
        <f>175+30</f>
        <v>205</v>
      </c>
      <c r="I53" s="3">
        <f>179.3+20</f>
        <v>199.3</v>
      </c>
    </row>
    <row r="54" spans="1:9">
      <c r="A54" s="17" t="s">
        <v>42</v>
      </c>
      <c r="B54" s="27">
        <v>260</v>
      </c>
      <c r="C54" s="79">
        <f t="shared" ref="C54:I54" si="1">C55+C56+C57+C58+C59</f>
        <v>1276.2</v>
      </c>
      <c r="D54" s="59">
        <f t="shared" si="1"/>
        <v>1304.5000000000002</v>
      </c>
      <c r="E54" s="19">
        <f>SUM(F54:I54)</f>
        <v>2906.9000000000005</v>
      </c>
      <c r="F54" s="59">
        <f>F55+F56+F57+F58+F59</f>
        <v>862.80000000000007</v>
      </c>
      <c r="G54" s="19">
        <f t="shared" si="1"/>
        <v>88.6</v>
      </c>
      <c r="H54" s="19">
        <f t="shared" si="1"/>
        <v>1867.2</v>
      </c>
      <c r="I54" s="19">
        <f t="shared" si="1"/>
        <v>88.3</v>
      </c>
    </row>
    <row r="55" spans="1:9">
      <c r="A55" s="28" t="s">
        <v>36</v>
      </c>
      <c r="B55" s="3">
        <v>261</v>
      </c>
      <c r="C55" s="76">
        <v>304.7</v>
      </c>
      <c r="D55" s="53">
        <v>318.10000000000002</v>
      </c>
      <c r="E55" s="3">
        <f t="shared" si="0"/>
        <v>321.8</v>
      </c>
      <c r="F55" s="53">
        <v>100</v>
      </c>
      <c r="G55" s="3">
        <v>74.5</v>
      </c>
      <c r="H55" s="3">
        <v>73.099999999999994</v>
      </c>
      <c r="I55" s="3">
        <v>74.2</v>
      </c>
    </row>
    <row r="56" spans="1:9">
      <c r="A56" s="28" t="s">
        <v>41</v>
      </c>
      <c r="B56" s="27">
        <v>262</v>
      </c>
      <c r="C56" s="76">
        <v>21.2</v>
      </c>
      <c r="D56" s="53">
        <v>21.8</v>
      </c>
      <c r="E56" s="3">
        <f t="shared" si="0"/>
        <v>37.4</v>
      </c>
      <c r="F56" s="53">
        <v>7.1</v>
      </c>
      <c r="G56" s="3">
        <v>10.1</v>
      </c>
      <c r="H56" s="3">
        <v>10.1</v>
      </c>
      <c r="I56" s="3">
        <v>10.1</v>
      </c>
    </row>
    <row r="57" spans="1:9">
      <c r="A57" s="28" t="s">
        <v>111</v>
      </c>
      <c r="B57" s="3">
        <v>263</v>
      </c>
      <c r="C57" s="76"/>
      <c r="D57" s="53"/>
      <c r="E57" s="3">
        <f t="shared" si="0"/>
        <v>0</v>
      </c>
      <c r="F57" s="53"/>
      <c r="G57" s="3"/>
      <c r="H57" s="3"/>
      <c r="I57" s="3"/>
    </row>
    <row r="58" spans="1:9">
      <c r="A58" s="28" t="s">
        <v>43</v>
      </c>
      <c r="B58" s="27">
        <v>264</v>
      </c>
      <c r="C58" s="76">
        <v>949.4</v>
      </c>
      <c r="D58" s="53">
        <v>963.7</v>
      </c>
      <c r="E58" s="3">
        <f t="shared" si="0"/>
        <v>2535.6999999999998</v>
      </c>
      <c r="F58" s="53">
        <v>755.7</v>
      </c>
      <c r="G58" s="3"/>
      <c r="H58" s="3">
        <f>1780</f>
        <v>1780</v>
      </c>
      <c r="I58" s="3"/>
    </row>
    <row r="59" spans="1:9">
      <c r="A59" s="28" t="s">
        <v>44</v>
      </c>
      <c r="B59" s="3">
        <v>265</v>
      </c>
      <c r="C59" s="76">
        <v>0.9</v>
      </c>
      <c r="D59" s="53">
        <v>0.9</v>
      </c>
      <c r="E59" s="3">
        <f t="shared" si="0"/>
        <v>12</v>
      </c>
      <c r="F59" s="53"/>
      <c r="G59" s="3">
        <v>4</v>
      </c>
      <c r="H59" s="3">
        <v>4</v>
      </c>
      <c r="I59" s="3">
        <v>4</v>
      </c>
    </row>
    <row r="60" spans="1:9">
      <c r="A60" s="52" t="s">
        <v>17</v>
      </c>
      <c r="B60" s="19">
        <v>300</v>
      </c>
      <c r="C60" s="79">
        <f>C62+C63+C64+C61</f>
        <v>1186.3</v>
      </c>
      <c r="D60" s="59">
        <f>D62+D63+D64+D61</f>
        <v>1130.3</v>
      </c>
      <c r="E60" s="19">
        <f t="shared" si="0"/>
        <v>624.59999999999991</v>
      </c>
      <c r="F60" s="59">
        <f>F62+F63+F64+F61</f>
        <v>122.2</v>
      </c>
      <c r="G60" s="19">
        <f>G62+G63+G64+G61</f>
        <v>182.29999999999998</v>
      </c>
      <c r="H60" s="19">
        <f>H62+H63+H64+H61</f>
        <v>164.39999999999998</v>
      </c>
      <c r="I60" s="19">
        <f>I62+I63+I64+I61</f>
        <v>155.69999999999999</v>
      </c>
    </row>
    <row r="61" spans="1:9">
      <c r="A61" s="17" t="s">
        <v>109</v>
      </c>
      <c r="B61" s="3">
        <v>307</v>
      </c>
      <c r="C61" s="76">
        <v>9.8000000000000007</v>
      </c>
      <c r="D61" s="53">
        <v>9.8000000000000007</v>
      </c>
      <c r="E61" s="3">
        <f t="shared" si="0"/>
        <v>7.8</v>
      </c>
      <c r="F61" s="53"/>
      <c r="G61" s="3">
        <v>4.0999999999999996</v>
      </c>
      <c r="H61" s="3">
        <v>1.2</v>
      </c>
      <c r="I61" s="3">
        <v>2.5</v>
      </c>
    </row>
    <row r="62" spans="1:9">
      <c r="A62" s="17" t="s">
        <v>118</v>
      </c>
      <c r="B62" s="3">
        <v>308</v>
      </c>
      <c r="C62" s="76">
        <v>552</v>
      </c>
      <c r="D62" s="53">
        <v>535.29999999999995</v>
      </c>
      <c r="E62" s="3">
        <f t="shared" si="0"/>
        <v>320.59999999999997</v>
      </c>
      <c r="F62" s="53">
        <v>86</v>
      </c>
      <c r="G62" s="3">
        <f>G42</f>
        <v>78.2</v>
      </c>
      <c r="H62" s="3">
        <f t="shared" ref="H62:I62" si="2">H42</f>
        <v>78.2</v>
      </c>
      <c r="I62" s="3">
        <f t="shared" si="2"/>
        <v>78.2</v>
      </c>
    </row>
    <row r="63" spans="1:9">
      <c r="A63" s="17" t="s">
        <v>108</v>
      </c>
      <c r="B63" s="3">
        <v>309</v>
      </c>
      <c r="C63" s="76">
        <v>624.5</v>
      </c>
      <c r="D63" s="53">
        <v>585.20000000000005</v>
      </c>
      <c r="E63" s="3">
        <f t="shared" si="0"/>
        <v>295</v>
      </c>
      <c r="F63" s="53">
        <v>35</v>
      </c>
      <c r="G63" s="3">
        <v>100</v>
      </c>
      <c r="H63" s="3">
        <v>85</v>
      </c>
      <c r="I63" s="3">
        <v>75</v>
      </c>
    </row>
    <row r="64" spans="1:9">
      <c r="A64" s="17" t="s">
        <v>17</v>
      </c>
      <c r="B64" s="3">
        <v>310</v>
      </c>
      <c r="C64" s="76"/>
      <c r="D64" s="53"/>
      <c r="E64" s="3">
        <f t="shared" si="0"/>
        <v>1.2</v>
      </c>
      <c r="F64" s="53">
        <v>1.2</v>
      </c>
      <c r="G64" s="3"/>
      <c r="H64" s="3"/>
      <c r="I64" s="3"/>
    </row>
    <row r="65" spans="1:19" ht="20.100000000000001" customHeight="1">
      <c r="A65" s="52" t="s">
        <v>107</v>
      </c>
      <c r="B65" s="19">
        <v>320</v>
      </c>
      <c r="C65" s="76">
        <v>37.700000000000003</v>
      </c>
      <c r="D65" s="53">
        <v>37.700000000000003</v>
      </c>
      <c r="E65" s="19"/>
      <c r="F65" s="59"/>
      <c r="G65" s="19"/>
      <c r="H65" s="19"/>
      <c r="I65" s="19"/>
    </row>
    <row r="66" spans="1:19" s="73" customFormat="1" ht="20.100000000000001" customHeight="1">
      <c r="A66" s="72" t="s">
        <v>52</v>
      </c>
      <c r="B66" s="59">
        <v>330</v>
      </c>
      <c r="C66" s="79">
        <v>1712</v>
      </c>
      <c r="D66" s="59"/>
      <c r="E66" s="59">
        <f t="shared" ref="E66:E72" si="3">F66+G66+H66+I66</f>
        <v>3313.7</v>
      </c>
      <c r="F66" s="59">
        <v>373.7</v>
      </c>
      <c r="G66" s="59">
        <v>980</v>
      </c>
      <c r="H66" s="59">
        <v>980</v>
      </c>
      <c r="I66" s="59">
        <v>980</v>
      </c>
    </row>
    <row r="67" spans="1:19" ht="20.100000000000001" customHeight="1">
      <c r="A67" s="52" t="s">
        <v>106</v>
      </c>
      <c r="B67" s="29">
        <v>340</v>
      </c>
      <c r="C67" s="79">
        <f>C68+C69+C70+C71+C73+C72</f>
        <v>2325</v>
      </c>
      <c r="D67" s="59">
        <f>D68+D69+D70+D71+D73+D72</f>
        <v>2488.1999999999998</v>
      </c>
      <c r="E67" s="19">
        <f t="shared" si="3"/>
        <v>3009.9</v>
      </c>
      <c r="F67" s="59">
        <f>F68+F69+F70+F71+F73+F72</f>
        <v>579</v>
      </c>
      <c r="G67" s="19">
        <f>G68+G69+G70+G71+G73+G72</f>
        <v>814.4</v>
      </c>
      <c r="H67" s="19">
        <f>H68+H69+H70+H71+H73+H72</f>
        <v>797.6</v>
      </c>
      <c r="I67" s="19">
        <f>I68+I69+I70+I71+I73+I72</f>
        <v>818.90000000000009</v>
      </c>
    </row>
    <row r="68" spans="1:19" ht="21.75" customHeight="1">
      <c r="A68" s="28" t="s">
        <v>3</v>
      </c>
      <c r="B68" s="3">
        <v>341</v>
      </c>
      <c r="C68" s="76">
        <v>1901.3</v>
      </c>
      <c r="D68" s="53">
        <v>2034</v>
      </c>
      <c r="E68" s="3">
        <f t="shared" si="3"/>
        <v>2468.1999999999998</v>
      </c>
      <c r="F68" s="53">
        <v>485.7</v>
      </c>
      <c r="G68" s="3">
        <f>581.4+82.7</f>
        <v>664.1</v>
      </c>
      <c r="H68" s="3">
        <f>568+82.7</f>
        <v>650.70000000000005</v>
      </c>
      <c r="I68" s="3">
        <f>585+82.7</f>
        <v>667.7</v>
      </c>
    </row>
    <row r="69" spans="1:19" s="54" customFormat="1" ht="21.75" customHeight="1">
      <c r="A69" s="74" t="s">
        <v>102</v>
      </c>
      <c r="B69" s="53">
        <v>342</v>
      </c>
      <c r="C69" s="76">
        <v>385.8</v>
      </c>
      <c r="D69" s="53">
        <v>415.2</v>
      </c>
      <c r="E69" s="53">
        <f t="shared" si="3"/>
        <v>501.99999999999994</v>
      </c>
      <c r="F69" s="53">
        <v>85.7</v>
      </c>
      <c r="G69" s="53">
        <v>139.5</v>
      </c>
      <c r="H69" s="53">
        <v>136.6</v>
      </c>
      <c r="I69" s="53">
        <v>140.19999999999999</v>
      </c>
      <c r="J69" s="75"/>
    </row>
    <row r="70" spans="1:19" ht="20.100000000000001" customHeight="1">
      <c r="A70" s="30" t="s">
        <v>92</v>
      </c>
      <c r="B70" s="3">
        <v>343</v>
      </c>
      <c r="C70" s="76"/>
      <c r="D70" s="53"/>
      <c r="E70" s="3">
        <f t="shared" si="3"/>
        <v>7.5</v>
      </c>
      <c r="F70" s="53"/>
      <c r="G70" s="3">
        <v>2.5</v>
      </c>
      <c r="H70" s="3">
        <v>2.5</v>
      </c>
      <c r="I70" s="3">
        <v>2.5</v>
      </c>
      <c r="J70" s="120"/>
      <c r="K70" s="105"/>
      <c r="L70" s="105"/>
      <c r="M70" s="105"/>
      <c r="N70" s="105"/>
      <c r="O70" s="105"/>
      <c r="P70" s="105"/>
    </row>
    <row r="71" spans="1:19" ht="20.100000000000001" customHeight="1">
      <c r="A71" s="28" t="s">
        <v>93</v>
      </c>
      <c r="B71" s="31">
        <v>344</v>
      </c>
      <c r="C71" s="76">
        <v>35.9</v>
      </c>
      <c r="D71" s="53">
        <v>37</v>
      </c>
      <c r="E71" s="3">
        <f t="shared" si="3"/>
        <v>30</v>
      </c>
      <c r="F71" s="53">
        <v>7.5</v>
      </c>
      <c r="G71" s="3">
        <v>7.5</v>
      </c>
      <c r="H71" s="3">
        <v>7.5</v>
      </c>
      <c r="I71" s="3">
        <v>7.5</v>
      </c>
      <c r="J71" s="121"/>
      <c r="K71" s="122"/>
      <c r="L71" s="122"/>
      <c r="M71" s="122"/>
      <c r="N71" s="122"/>
      <c r="O71" s="122"/>
      <c r="P71" s="122"/>
      <c r="Q71" s="122"/>
      <c r="R71" s="122"/>
      <c r="S71" s="122"/>
    </row>
    <row r="72" spans="1:19" ht="20.100000000000001" customHeight="1">
      <c r="A72" s="28" t="s">
        <v>95</v>
      </c>
      <c r="B72" s="31">
        <v>345</v>
      </c>
      <c r="C72" s="76"/>
      <c r="D72" s="53"/>
      <c r="E72" s="3">
        <f t="shared" si="3"/>
        <v>0</v>
      </c>
      <c r="F72" s="53"/>
      <c r="G72" s="3"/>
      <c r="H72" s="3"/>
      <c r="I72" s="3"/>
    </row>
    <row r="73" spans="1:19" ht="20.100000000000001" customHeight="1">
      <c r="A73" s="52" t="s">
        <v>17</v>
      </c>
      <c r="B73" s="32">
        <v>350</v>
      </c>
      <c r="C73" s="79">
        <f t="shared" ref="C73:I73" si="4">C74</f>
        <v>2</v>
      </c>
      <c r="D73" s="59">
        <f t="shared" si="4"/>
        <v>2</v>
      </c>
      <c r="E73" s="19">
        <f t="shared" si="4"/>
        <v>2.2000000000000002</v>
      </c>
      <c r="F73" s="59">
        <f>F74</f>
        <v>0.1</v>
      </c>
      <c r="G73" s="19">
        <f t="shared" si="4"/>
        <v>0.8</v>
      </c>
      <c r="H73" s="19">
        <f t="shared" si="4"/>
        <v>0.3</v>
      </c>
      <c r="I73" s="19">
        <f t="shared" si="4"/>
        <v>1</v>
      </c>
    </row>
    <row r="74" spans="1:19" ht="20.100000000000001" customHeight="1">
      <c r="A74" s="17" t="s">
        <v>101</v>
      </c>
      <c r="B74" s="44">
        <v>351</v>
      </c>
      <c r="C74" s="82">
        <v>2</v>
      </c>
      <c r="D74" s="63">
        <v>2</v>
      </c>
      <c r="E74" s="3">
        <f>F74+G74+H74+I74</f>
        <v>2.2000000000000002</v>
      </c>
      <c r="F74" s="63">
        <v>0.1</v>
      </c>
      <c r="G74" s="45">
        <v>0.8</v>
      </c>
      <c r="H74" s="45">
        <v>0.3</v>
      </c>
      <c r="I74" s="45">
        <v>1</v>
      </c>
    </row>
    <row r="75" spans="1:19" s="73" customFormat="1" ht="20.100000000000001" customHeight="1">
      <c r="A75" s="72" t="s">
        <v>52</v>
      </c>
      <c r="B75" s="59">
        <v>360</v>
      </c>
      <c r="C75" s="83">
        <v>46.8</v>
      </c>
      <c r="D75" s="89">
        <v>46.8</v>
      </c>
      <c r="E75" s="59">
        <f>F75+G75+H75+I75</f>
        <v>36.799999999999997</v>
      </c>
      <c r="F75" s="64">
        <v>6.8</v>
      </c>
      <c r="G75" s="64">
        <v>10</v>
      </c>
      <c r="H75" s="64">
        <v>10</v>
      </c>
      <c r="I75" s="64">
        <v>10</v>
      </c>
    </row>
    <row r="76" spans="1:19" ht="20.100000000000001" customHeight="1">
      <c r="A76" s="109" t="s">
        <v>55</v>
      </c>
      <c r="B76" s="110"/>
      <c r="C76" s="110"/>
      <c r="D76" s="110"/>
      <c r="E76" s="110"/>
      <c r="F76" s="110"/>
      <c r="G76" s="110"/>
      <c r="H76" s="110"/>
      <c r="I76" s="111"/>
    </row>
    <row r="77" spans="1:19" ht="20.100000000000001" customHeight="1">
      <c r="A77" s="17" t="s">
        <v>105</v>
      </c>
      <c r="B77" s="45">
        <v>400</v>
      </c>
      <c r="C77" s="76">
        <f>C51+C52+C54+C70+C50</f>
        <v>5971.0999999999995</v>
      </c>
      <c r="D77" s="53">
        <f>D51+D52+D54+D70+D50</f>
        <v>6013.4000000000005</v>
      </c>
      <c r="E77" s="3">
        <f>SUM(F77:I77)</f>
        <v>9469.9</v>
      </c>
      <c r="F77" s="53">
        <f>F51+F52+F54+F70+F50</f>
        <v>4380.5999999999995</v>
      </c>
      <c r="G77" s="3">
        <f>G51+G52+G54+G70+G50</f>
        <v>1162</v>
      </c>
      <c r="H77" s="3">
        <f>H51+H52+H54+H70+H50</f>
        <v>2829.2</v>
      </c>
      <c r="I77" s="3">
        <f>I51+I52+I54+I70+I50</f>
        <v>1098.0999999999999</v>
      </c>
    </row>
    <row r="78" spans="1:19" s="54" customFormat="1" ht="19.5" customHeight="1">
      <c r="A78" s="71" t="s">
        <v>3</v>
      </c>
      <c r="B78" s="63">
        <v>410</v>
      </c>
      <c r="C78" s="76">
        <f>C48+C68</f>
        <v>18281.7</v>
      </c>
      <c r="D78" s="53">
        <f>D48+D68</f>
        <v>19697.099999999999</v>
      </c>
      <c r="E78" s="53">
        <f t="shared" ref="E78:E83" si="5">SUM(F78:I78)</f>
        <v>21372.1</v>
      </c>
      <c r="F78" s="53">
        <f>F48+F68</f>
        <v>4905.7</v>
      </c>
      <c r="G78" s="53">
        <f t="shared" ref="G78:I79" si="6">G48+G68</f>
        <v>5425.4000000000005</v>
      </c>
      <c r="H78" s="53">
        <f t="shared" si="6"/>
        <v>5462</v>
      </c>
      <c r="I78" s="53">
        <f t="shared" si="6"/>
        <v>5579</v>
      </c>
    </row>
    <row r="79" spans="1:19" s="54" customFormat="1" ht="24.75" customHeight="1">
      <c r="A79" s="71" t="s">
        <v>102</v>
      </c>
      <c r="B79" s="63">
        <v>420</v>
      </c>
      <c r="C79" s="76">
        <f>C49+C69</f>
        <v>3714.4</v>
      </c>
      <c r="D79" s="53">
        <f>D49+D69</f>
        <v>3965.7</v>
      </c>
      <c r="E79" s="53">
        <f t="shared" si="5"/>
        <v>4367.3999999999996</v>
      </c>
      <c r="F79" s="53">
        <f>F49+F69</f>
        <v>1010.9000000000001</v>
      </c>
      <c r="G79" s="53">
        <f>G49+G69</f>
        <v>1106</v>
      </c>
      <c r="H79" s="53">
        <f t="shared" si="6"/>
        <v>1113.3</v>
      </c>
      <c r="I79" s="53">
        <f t="shared" si="6"/>
        <v>1137.2</v>
      </c>
    </row>
    <row r="80" spans="1:19" ht="12.75" hidden="1" customHeight="1">
      <c r="A80" s="17" t="s">
        <v>94</v>
      </c>
      <c r="B80" s="45">
        <v>430</v>
      </c>
      <c r="C80" s="76"/>
      <c r="D80" s="53">
        <f>D50</f>
        <v>710.8</v>
      </c>
      <c r="E80" s="3">
        <f t="shared" si="5"/>
        <v>271.10000000000002</v>
      </c>
      <c r="F80" s="53">
        <f>F50</f>
        <v>95</v>
      </c>
      <c r="G80" s="3">
        <f>G50</f>
        <v>176.1</v>
      </c>
      <c r="H80" s="3"/>
      <c r="I80" s="3"/>
    </row>
    <row r="81" spans="1:10">
      <c r="A81" s="17" t="s">
        <v>17</v>
      </c>
      <c r="B81" s="45">
        <v>440</v>
      </c>
      <c r="C81" s="76">
        <f t="shared" ref="C81:I81" si="7">C53+C60+C71+C73</f>
        <v>2673.9</v>
      </c>
      <c r="D81" s="53">
        <f t="shared" si="7"/>
        <v>2611.3000000000002</v>
      </c>
      <c r="E81" s="3">
        <f t="shared" si="7"/>
        <v>1488.6</v>
      </c>
      <c r="F81" s="53">
        <f t="shared" si="7"/>
        <v>339.8</v>
      </c>
      <c r="G81" s="3">
        <f t="shared" si="7"/>
        <v>408.09999999999997</v>
      </c>
      <c r="H81" s="3">
        <f t="shared" si="7"/>
        <v>377.2</v>
      </c>
      <c r="I81" s="3">
        <f t="shared" si="7"/>
        <v>363.5</v>
      </c>
    </row>
    <row r="82" spans="1:10">
      <c r="A82" s="17" t="s">
        <v>107</v>
      </c>
      <c r="B82" s="45">
        <v>450</v>
      </c>
      <c r="C82" s="76">
        <v>37.700000000000003</v>
      </c>
      <c r="D82" s="53">
        <v>37.700000000000003</v>
      </c>
      <c r="E82" s="3">
        <f t="shared" si="5"/>
        <v>0</v>
      </c>
      <c r="F82" s="53"/>
      <c r="G82" s="3"/>
      <c r="H82" s="3"/>
      <c r="I82" s="3"/>
    </row>
    <row r="83" spans="1:10" s="54" customFormat="1">
      <c r="A83" s="71" t="s">
        <v>52</v>
      </c>
      <c r="B83" s="63">
        <v>460</v>
      </c>
      <c r="C83" s="76">
        <v>1758.8</v>
      </c>
      <c r="D83" s="53">
        <v>1758.8</v>
      </c>
      <c r="E83" s="53">
        <f t="shared" si="5"/>
        <v>3350.5</v>
      </c>
      <c r="F83" s="53">
        <f>F66+F75</f>
        <v>380.5</v>
      </c>
      <c r="G83" s="53">
        <f t="shared" ref="G83:I83" si="8">G66+G75</f>
        <v>990</v>
      </c>
      <c r="H83" s="53">
        <f t="shared" si="8"/>
        <v>990</v>
      </c>
      <c r="I83" s="53">
        <f t="shared" si="8"/>
        <v>990</v>
      </c>
    </row>
    <row r="84" spans="1:10">
      <c r="A84" s="52" t="s">
        <v>110</v>
      </c>
      <c r="B84" s="32"/>
      <c r="C84" s="79">
        <f t="shared" ref="C84:I84" si="9">C77+C78+C79+C81+C82</f>
        <v>30678.800000000003</v>
      </c>
      <c r="D84" s="59">
        <f>D77+D78+D79+D81+D82</f>
        <v>32325.200000000001</v>
      </c>
      <c r="E84" s="19">
        <f t="shared" si="9"/>
        <v>36698</v>
      </c>
      <c r="F84" s="59">
        <f>F77+F78+F79+F81+F82</f>
        <v>10636.999999999998</v>
      </c>
      <c r="G84" s="19">
        <f>G77+G78+G79+G81+G82</f>
        <v>8101.5000000000009</v>
      </c>
      <c r="H84" s="19">
        <f>H77+H78+H79+H81+H82</f>
        <v>9781.7000000000007</v>
      </c>
      <c r="I84" s="19">
        <f t="shared" si="9"/>
        <v>8177.8</v>
      </c>
    </row>
    <row r="85" spans="1:10">
      <c r="A85" s="109" t="s">
        <v>57</v>
      </c>
      <c r="B85" s="110"/>
      <c r="C85" s="110"/>
      <c r="D85" s="110"/>
      <c r="E85" s="110"/>
      <c r="F85" s="110"/>
      <c r="G85" s="110"/>
      <c r="H85" s="110"/>
      <c r="I85" s="111"/>
    </row>
    <row r="86" spans="1:10">
      <c r="A86" s="17" t="s">
        <v>67</v>
      </c>
      <c r="B86" s="45">
        <v>500</v>
      </c>
      <c r="C86" s="76"/>
      <c r="D86" s="53"/>
      <c r="E86" s="19">
        <f>SUM(F86:I86)</f>
        <v>0</v>
      </c>
      <c r="F86" s="53"/>
      <c r="G86" s="3"/>
      <c r="H86" s="3">
        <f>SUM(H87)</f>
        <v>0</v>
      </c>
      <c r="I86" s="3">
        <f>SUM(I87)</f>
        <v>0</v>
      </c>
    </row>
    <row r="87" spans="1:10" ht="37.5">
      <c r="A87" s="17" t="s">
        <v>56</v>
      </c>
      <c r="B87" s="33">
        <v>501</v>
      </c>
      <c r="C87" s="53"/>
      <c r="D87" s="53"/>
      <c r="E87" s="3">
        <f>SUM(F87:I87)</f>
        <v>0</v>
      </c>
      <c r="F87" s="53"/>
      <c r="G87" s="3"/>
      <c r="H87" s="3"/>
      <c r="I87" s="3"/>
    </row>
    <row r="88" spans="1:10">
      <c r="A88" s="52" t="s">
        <v>53</v>
      </c>
      <c r="B88" s="34">
        <v>510</v>
      </c>
      <c r="C88" s="59">
        <f>C90+C91+C92+C93+C94</f>
        <v>1254.5999999999999</v>
      </c>
      <c r="D88" s="59">
        <f>D90+D91+D92+D94</f>
        <v>1253.5999999999999</v>
      </c>
      <c r="E88" s="19">
        <f>SUM(F88:I88)</f>
        <v>1282.7</v>
      </c>
      <c r="F88" s="59">
        <f>SUM(F89:F94)</f>
        <v>40.799999999999997</v>
      </c>
      <c r="G88" s="19">
        <f>SUM(G89:G94)</f>
        <v>1190.5</v>
      </c>
      <c r="H88" s="19">
        <f>SUM(H89:H94)</f>
        <v>0</v>
      </c>
      <c r="I88" s="19">
        <f>SUM(I89:I94)</f>
        <v>51.4</v>
      </c>
    </row>
    <row r="89" spans="1:10">
      <c r="A89" s="17" t="s">
        <v>0</v>
      </c>
      <c r="B89" s="31">
        <v>511</v>
      </c>
      <c r="C89" s="53"/>
      <c r="D89" s="53"/>
      <c r="E89" s="3"/>
      <c r="F89" s="53"/>
      <c r="G89" s="3"/>
      <c r="H89" s="3"/>
      <c r="I89" s="3"/>
    </row>
    <row r="90" spans="1:10">
      <c r="A90" s="17" t="s">
        <v>1</v>
      </c>
      <c r="B90" s="35">
        <v>512</v>
      </c>
      <c r="C90" s="53">
        <v>366.7</v>
      </c>
      <c r="D90" s="53">
        <v>366.7</v>
      </c>
      <c r="E90" s="3">
        <f>SUM(F90:I90)</f>
        <v>321.89999999999998</v>
      </c>
      <c r="F90" s="53">
        <v>31.4</v>
      </c>
      <c r="G90" s="3">
        <f>215+75.5</f>
        <v>290.5</v>
      </c>
      <c r="H90" s="3"/>
      <c r="I90" s="3"/>
    </row>
    <row r="91" spans="1:10">
      <c r="A91" s="17" t="s">
        <v>18</v>
      </c>
      <c r="B91" s="31">
        <v>513</v>
      </c>
      <c r="C91" s="53">
        <v>216.9</v>
      </c>
      <c r="D91" s="53">
        <v>216.9</v>
      </c>
      <c r="E91" s="3">
        <f>SUM(F91:I91)</f>
        <v>5.4</v>
      </c>
      <c r="F91" s="53">
        <v>5.4</v>
      </c>
      <c r="G91" s="3"/>
      <c r="H91" s="3"/>
      <c r="I91" s="3"/>
    </row>
    <row r="92" spans="1:10">
      <c r="A92" s="17" t="s">
        <v>2</v>
      </c>
      <c r="B92" s="35">
        <v>514</v>
      </c>
      <c r="C92" s="53">
        <v>52</v>
      </c>
      <c r="D92" s="53">
        <v>52</v>
      </c>
      <c r="E92" s="3">
        <f>SUM(F92:I92)</f>
        <v>55.4</v>
      </c>
      <c r="F92" s="53">
        <v>4</v>
      </c>
      <c r="G92" s="3"/>
      <c r="H92" s="3"/>
      <c r="I92" s="3">
        <v>51.4</v>
      </c>
    </row>
    <row r="93" spans="1:10" ht="37.5">
      <c r="A93" s="17" t="s">
        <v>19</v>
      </c>
      <c r="B93" s="31">
        <v>515</v>
      </c>
      <c r="C93" s="53">
        <v>1</v>
      </c>
      <c r="D93" s="53">
        <v>1</v>
      </c>
      <c r="E93" s="3">
        <f>SUM(F93:I93)</f>
        <v>0</v>
      </c>
      <c r="F93" s="53"/>
      <c r="G93" s="3"/>
      <c r="H93" s="3"/>
      <c r="I93" s="3"/>
    </row>
    <row r="94" spans="1:10">
      <c r="A94" s="17" t="s">
        <v>35</v>
      </c>
      <c r="B94" s="33">
        <v>516</v>
      </c>
      <c r="C94" s="53">
        <v>618</v>
      </c>
      <c r="D94" s="53">
        <v>618</v>
      </c>
      <c r="E94" s="3">
        <f>SUM(F94:I94)</f>
        <v>900</v>
      </c>
      <c r="F94" s="53"/>
      <c r="G94" s="3">
        <v>900</v>
      </c>
      <c r="H94" s="3"/>
      <c r="I94" s="3"/>
      <c r="J94" s="16"/>
    </row>
    <row r="95" spans="1:10">
      <c r="A95" s="109" t="s">
        <v>66</v>
      </c>
      <c r="B95" s="110"/>
      <c r="C95" s="110"/>
      <c r="D95" s="110"/>
      <c r="E95" s="110"/>
      <c r="F95" s="110"/>
      <c r="G95" s="110"/>
      <c r="H95" s="110"/>
      <c r="I95" s="111"/>
    </row>
    <row r="96" spans="1:10">
      <c r="A96" s="17" t="s">
        <v>68</v>
      </c>
      <c r="B96" s="45">
        <v>600</v>
      </c>
      <c r="C96" s="76">
        <f>SUM(C97:C100)</f>
        <v>0</v>
      </c>
      <c r="D96" s="53">
        <f>SUM(D97:D100)</f>
        <v>0</v>
      </c>
      <c r="E96" s="3">
        <f t="shared" ref="E96:E105" si="10">SUM(F96:I96)</f>
        <v>0</v>
      </c>
      <c r="F96" s="53">
        <f>SUM(F97:F100)</f>
        <v>0</v>
      </c>
      <c r="G96" s="3">
        <f>SUM(G97:G100)</f>
        <v>0</v>
      </c>
      <c r="H96" s="3">
        <f>SUM(H97:H100)</f>
        <v>0</v>
      </c>
      <c r="I96" s="3">
        <f>SUM(I97:I100)</f>
        <v>0</v>
      </c>
    </row>
    <row r="97" spans="1:9">
      <c r="A97" s="28" t="s">
        <v>69</v>
      </c>
      <c r="B97" s="33">
        <v>601</v>
      </c>
      <c r="C97" s="76"/>
      <c r="D97" s="53"/>
      <c r="E97" s="3">
        <f t="shared" si="10"/>
        <v>0</v>
      </c>
      <c r="F97" s="53"/>
      <c r="G97" s="3"/>
      <c r="H97" s="3"/>
      <c r="I97" s="3"/>
    </row>
    <row r="98" spans="1:9">
      <c r="A98" s="28" t="s">
        <v>70</v>
      </c>
      <c r="B98" s="33">
        <v>602</v>
      </c>
      <c r="C98" s="76"/>
      <c r="D98" s="53"/>
      <c r="E98" s="3">
        <f t="shared" si="10"/>
        <v>0</v>
      </c>
      <c r="F98" s="53"/>
      <c r="G98" s="3"/>
      <c r="H98" s="3"/>
      <c r="I98" s="3"/>
    </row>
    <row r="99" spans="1:9">
      <c r="A99" s="28" t="s">
        <v>71</v>
      </c>
      <c r="B99" s="33">
        <v>603</v>
      </c>
      <c r="C99" s="76"/>
      <c r="D99" s="53"/>
      <c r="E99" s="3">
        <f t="shared" si="10"/>
        <v>0</v>
      </c>
      <c r="F99" s="53"/>
      <c r="G99" s="3"/>
      <c r="H99" s="3"/>
      <c r="I99" s="3"/>
    </row>
    <row r="100" spans="1:9">
      <c r="A100" s="17" t="s">
        <v>72</v>
      </c>
      <c r="B100" s="45">
        <v>610</v>
      </c>
      <c r="C100" s="76"/>
      <c r="D100" s="53"/>
      <c r="E100" s="3">
        <f t="shared" si="10"/>
        <v>0</v>
      </c>
      <c r="F100" s="53"/>
      <c r="G100" s="3"/>
      <c r="H100" s="3"/>
      <c r="I100" s="3"/>
    </row>
    <row r="101" spans="1:9">
      <c r="A101" s="17" t="s">
        <v>73</v>
      </c>
      <c r="B101" s="45">
        <v>620</v>
      </c>
      <c r="C101" s="76">
        <f>SUM(C102:C105)</f>
        <v>0</v>
      </c>
      <c r="D101" s="53">
        <f>SUM(D102:D105)</f>
        <v>0</v>
      </c>
      <c r="E101" s="3">
        <f t="shared" si="10"/>
        <v>0</v>
      </c>
      <c r="F101" s="53">
        <f>SUM(F102:F105)</f>
        <v>0</v>
      </c>
      <c r="G101" s="3">
        <f>SUM(G102:G105)</f>
        <v>0</v>
      </c>
      <c r="H101" s="3">
        <f>SUM(H102:H105)</f>
        <v>0</v>
      </c>
      <c r="I101" s="3">
        <f>SUM(I102:I105)</f>
        <v>0</v>
      </c>
    </row>
    <row r="102" spans="1:9">
      <c r="A102" s="28" t="s">
        <v>69</v>
      </c>
      <c r="B102" s="33">
        <v>621</v>
      </c>
      <c r="C102" s="76"/>
      <c r="D102" s="53"/>
      <c r="E102" s="3">
        <f t="shared" si="10"/>
        <v>0</v>
      </c>
      <c r="F102" s="53"/>
      <c r="G102" s="3"/>
      <c r="H102" s="3"/>
      <c r="I102" s="3"/>
    </row>
    <row r="103" spans="1:9">
      <c r="A103" s="28" t="s">
        <v>70</v>
      </c>
      <c r="B103" s="33">
        <v>622</v>
      </c>
      <c r="C103" s="76"/>
      <c r="D103" s="53"/>
      <c r="E103" s="3">
        <f t="shared" si="10"/>
        <v>0</v>
      </c>
      <c r="F103" s="53"/>
      <c r="G103" s="3"/>
      <c r="H103" s="3"/>
      <c r="I103" s="3"/>
    </row>
    <row r="104" spans="1:9">
      <c r="A104" s="28" t="s">
        <v>71</v>
      </c>
      <c r="B104" s="33">
        <v>623</v>
      </c>
      <c r="C104" s="76"/>
      <c r="D104" s="53"/>
      <c r="E104" s="3">
        <f t="shared" si="10"/>
        <v>0</v>
      </c>
      <c r="F104" s="53"/>
      <c r="G104" s="3"/>
      <c r="H104" s="3"/>
      <c r="I104" s="3"/>
    </row>
    <row r="105" spans="1:9">
      <c r="A105" s="17" t="s">
        <v>37</v>
      </c>
      <c r="B105" s="45">
        <v>630</v>
      </c>
      <c r="C105" s="76"/>
      <c r="D105" s="53"/>
      <c r="E105" s="3">
        <f t="shared" si="10"/>
        <v>0</v>
      </c>
      <c r="F105" s="53"/>
      <c r="G105" s="3"/>
      <c r="H105" s="3"/>
      <c r="I105" s="3"/>
    </row>
    <row r="106" spans="1:9">
      <c r="A106" s="52" t="s">
        <v>14</v>
      </c>
      <c r="B106" s="29">
        <v>700</v>
      </c>
      <c r="C106" s="79">
        <f>C35</f>
        <v>30418.3</v>
      </c>
      <c r="D106" s="59">
        <f>D35</f>
        <v>32325.200000000001</v>
      </c>
      <c r="E106" s="19">
        <f>SUM(F106:I106)</f>
        <v>36698</v>
      </c>
      <c r="F106" s="59">
        <f>F35</f>
        <v>10637</v>
      </c>
      <c r="G106" s="19">
        <f>G35</f>
        <v>8101.5</v>
      </c>
      <c r="H106" s="19">
        <f>H35</f>
        <v>9781.7000000000007</v>
      </c>
      <c r="I106" s="19">
        <f>I35</f>
        <v>8177.8</v>
      </c>
    </row>
    <row r="107" spans="1:9">
      <c r="A107" s="52" t="s">
        <v>23</v>
      </c>
      <c r="B107" s="29">
        <v>800</v>
      </c>
      <c r="C107" s="79">
        <f>C84</f>
        <v>30678.800000000003</v>
      </c>
      <c r="D107" s="59">
        <f>D84</f>
        <v>32325.200000000001</v>
      </c>
      <c r="E107" s="19">
        <f>SUM(F107:I107)</f>
        <v>36698</v>
      </c>
      <c r="F107" s="59">
        <f>F46</f>
        <v>10637</v>
      </c>
      <c r="G107" s="19">
        <f>G46</f>
        <v>8101.5</v>
      </c>
      <c r="H107" s="19">
        <f>H46</f>
        <v>9781.6999999999989</v>
      </c>
      <c r="I107" s="19">
        <f>I46</f>
        <v>8177.7999999999993</v>
      </c>
    </row>
    <row r="108" spans="1:9">
      <c r="A108" s="17" t="s">
        <v>58</v>
      </c>
      <c r="B108" s="18">
        <v>850</v>
      </c>
      <c r="C108" s="53">
        <f t="shared" ref="C108:I108" si="11">C106-C107</f>
        <v>-260.50000000000364</v>
      </c>
      <c r="D108" s="53">
        <f t="shared" si="11"/>
        <v>0</v>
      </c>
      <c r="E108" s="3">
        <f t="shared" si="11"/>
        <v>0</v>
      </c>
      <c r="F108" s="53">
        <f t="shared" si="11"/>
        <v>0</v>
      </c>
      <c r="G108" s="3">
        <f t="shared" si="11"/>
        <v>0</v>
      </c>
      <c r="H108" s="3">
        <f>H106-H107</f>
        <v>0</v>
      </c>
      <c r="I108" s="3">
        <f t="shared" si="11"/>
        <v>0</v>
      </c>
    </row>
    <row r="109" spans="1:9">
      <c r="A109" s="109" t="s">
        <v>59</v>
      </c>
      <c r="B109" s="110"/>
      <c r="C109" s="84"/>
      <c r="D109" s="90"/>
      <c r="E109" s="19"/>
      <c r="F109" s="59" t="s">
        <v>62</v>
      </c>
      <c r="G109" s="19" t="s">
        <v>63</v>
      </c>
      <c r="H109" s="19" t="s">
        <v>60</v>
      </c>
      <c r="I109" s="19" t="s">
        <v>61</v>
      </c>
    </row>
    <row r="110" spans="1:9">
      <c r="A110" s="17" t="s">
        <v>74</v>
      </c>
      <c r="B110" s="18">
        <v>900</v>
      </c>
      <c r="C110" s="76">
        <v>143.75</v>
      </c>
      <c r="D110" s="65">
        <v>140.75</v>
      </c>
      <c r="E110" s="40">
        <v>142.75</v>
      </c>
      <c r="F110" s="65">
        <v>142.75</v>
      </c>
      <c r="G110" s="40">
        <v>142.75</v>
      </c>
      <c r="H110" s="40">
        <v>142.75</v>
      </c>
      <c r="I110" s="40">
        <v>142.75</v>
      </c>
    </row>
    <row r="111" spans="1:9">
      <c r="A111" s="17" t="s">
        <v>96</v>
      </c>
      <c r="B111" s="18">
        <v>910</v>
      </c>
      <c r="C111" s="76"/>
      <c r="D111" s="53"/>
      <c r="E111" s="3"/>
      <c r="F111" s="53"/>
      <c r="G111" s="3"/>
      <c r="H111" s="3"/>
      <c r="I111" s="3"/>
    </row>
    <row r="112" spans="1:9">
      <c r="A112" s="17" t="s">
        <v>64</v>
      </c>
      <c r="B112" s="18">
        <v>920</v>
      </c>
      <c r="C112" s="76"/>
      <c r="D112" s="53"/>
      <c r="E112" s="3"/>
      <c r="F112" s="53"/>
      <c r="G112" s="3"/>
      <c r="H112" s="3"/>
      <c r="I112" s="3"/>
    </row>
    <row r="113" spans="1:9">
      <c r="A113" s="17" t="s">
        <v>75</v>
      </c>
      <c r="B113" s="18">
        <v>930</v>
      </c>
      <c r="C113" s="76"/>
      <c r="D113" s="53"/>
      <c r="E113" s="3"/>
      <c r="F113" s="53"/>
      <c r="G113" s="3"/>
      <c r="H113" s="3"/>
      <c r="I113" s="3"/>
    </row>
    <row r="114" spans="1:9">
      <c r="A114" s="17" t="s">
        <v>97</v>
      </c>
      <c r="B114" s="18">
        <v>940</v>
      </c>
      <c r="C114" s="76"/>
      <c r="D114" s="53"/>
      <c r="E114" s="3"/>
      <c r="F114" s="53"/>
      <c r="G114" s="3"/>
      <c r="H114" s="3"/>
      <c r="I114" s="3"/>
    </row>
    <row r="115" spans="1:9">
      <c r="A115" s="17" t="s">
        <v>98</v>
      </c>
      <c r="B115" s="18">
        <v>950</v>
      </c>
      <c r="C115" s="76"/>
      <c r="D115" s="53"/>
      <c r="E115" s="3"/>
      <c r="F115" s="53"/>
      <c r="G115" s="3"/>
      <c r="H115" s="3"/>
      <c r="I115" s="3"/>
    </row>
    <row r="116" spans="1:9">
      <c r="A116" s="36" t="s">
        <v>125</v>
      </c>
      <c r="B116" s="37"/>
      <c r="C116" s="105" t="s">
        <v>125</v>
      </c>
      <c r="D116" s="105"/>
      <c r="E116" s="105"/>
      <c r="F116" s="66"/>
      <c r="G116" s="102" t="s">
        <v>125</v>
      </c>
      <c r="H116" s="102"/>
      <c r="I116" s="102"/>
    </row>
    <row r="117" spans="1:9">
      <c r="A117" s="48"/>
      <c r="B117" s="4"/>
      <c r="C117" s="119" t="s">
        <v>125</v>
      </c>
      <c r="D117" s="119"/>
      <c r="E117" s="119"/>
      <c r="F117" s="67"/>
      <c r="G117" s="102" t="s">
        <v>125</v>
      </c>
      <c r="H117" s="102"/>
      <c r="I117" s="102"/>
    </row>
    <row r="118" spans="1:9">
      <c r="A118" s="42"/>
      <c r="B118" s="41"/>
      <c r="C118" s="85"/>
      <c r="D118" s="91"/>
      <c r="E118" s="41"/>
      <c r="F118" s="68"/>
      <c r="G118" s="1"/>
      <c r="H118" s="1"/>
      <c r="I118" s="1"/>
    </row>
    <row r="119" spans="1:9">
      <c r="A119" s="2"/>
      <c r="B119" s="2"/>
      <c r="C119" s="86"/>
      <c r="D119" s="69"/>
      <c r="E119" s="2"/>
      <c r="F119" s="69"/>
      <c r="G119" s="1"/>
      <c r="H119" s="1"/>
      <c r="I119" s="1"/>
    </row>
    <row r="120" spans="1:9">
      <c r="A120" s="47"/>
      <c r="C120" s="86"/>
      <c r="D120" s="70"/>
      <c r="E120" s="1"/>
      <c r="F120" s="70"/>
      <c r="G120" s="1"/>
      <c r="H120" s="1"/>
      <c r="I120" s="1"/>
    </row>
    <row r="121" spans="1:9">
      <c r="A121" s="47"/>
      <c r="C121" s="86"/>
      <c r="D121" s="70"/>
      <c r="E121" s="1"/>
      <c r="F121" s="70"/>
      <c r="G121" s="1"/>
      <c r="H121" s="1"/>
      <c r="I121" s="1"/>
    </row>
    <row r="122" spans="1:9">
      <c r="A122" s="47"/>
      <c r="C122" s="86"/>
      <c r="D122" s="70"/>
      <c r="E122" s="1"/>
      <c r="F122" s="70"/>
      <c r="G122" s="1"/>
      <c r="H122" s="1"/>
      <c r="I122" s="1"/>
    </row>
    <row r="123" spans="1:9">
      <c r="A123" s="47"/>
      <c r="C123" s="86"/>
      <c r="D123" s="70"/>
      <c r="E123" s="1"/>
      <c r="F123" s="70"/>
      <c r="G123" s="1"/>
      <c r="H123" s="1"/>
      <c r="I123" s="1"/>
    </row>
    <row r="124" spans="1:9">
      <c r="A124" s="47"/>
      <c r="C124" s="86"/>
      <c r="D124" s="70"/>
      <c r="E124" s="1"/>
      <c r="F124" s="70"/>
      <c r="G124" s="1"/>
      <c r="H124" s="1"/>
      <c r="I124" s="1"/>
    </row>
    <row r="125" spans="1:9">
      <c r="A125" s="47"/>
      <c r="C125" s="86"/>
      <c r="D125" s="70"/>
      <c r="E125" s="1"/>
      <c r="F125" s="70"/>
      <c r="G125" s="1"/>
      <c r="H125" s="1"/>
      <c r="I125" s="1"/>
    </row>
    <row r="126" spans="1:9">
      <c r="A126" s="47"/>
      <c r="C126" s="86"/>
      <c r="D126" s="70"/>
      <c r="E126" s="1"/>
      <c r="F126" s="70"/>
      <c r="G126" s="1"/>
      <c r="H126" s="1"/>
      <c r="I126" s="1"/>
    </row>
    <row r="127" spans="1:9">
      <c r="A127" s="47"/>
      <c r="C127" s="86"/>
      <c r="D127" s="70"/>
      <c r="E127" s="1"/>
      <c r="F127" s="70"/>
      <c r="G127" s="1"/>
      <c r="H127" s="1"/>
      <c r="I127" s="1"/>
    </row>
    <row r="128" spans="1:9">
      <c r="A128" s="47"/>
      <c r="C128" s="86"/>
      <c r="D128" s="70"/>
      <c r="E128" s="1"/>
      <c r="F128" s="70"/>
      <c r="G128" s="1"/>
      <c r="H128" s="1"/>
      <c r="I128" s="1"/>
    </row>
    <row r="129" spans="1:9">
      <c r="A129" s="47"/>
      <c r="C129" s="86"/>
      <c r="D129" s="70"/>
      <c r="E129" s="1"/>
      <c r="F129" s="70"/>
      <c r="G129" s="1"/>
      <c r="H129" s="1"/>
      <c r="I129" s="1"/>
    </row>
    <row r="130" spans="1:9">
      <c r="A130" s="47"/>
      <c r="C130" s="86"/>
      <c r="D130" s="70"/>
      <c r="E130" s="1"/>
      <c r="F130" s="70"/>
      <c r="G130" s="1"/>
      <c r="H130" s="1"/>
      <c r="I130" s="1"/>
    </row>
    <row r="131" spans="1:9">
      <c r="A131" s="47"/>
      <c r="C131" s="86"/>
      <c r="D131" s="70"/>
      <c r="E131" s="1"/>
      <c r="F131" s="70"/>
      <c r="G131" s="1"/>
      <c r="H131" s="1"/>
      <c r="I131" s="1"/>
    </row>
    <row r="132" spans="1:9">
      <c r="A132" s="47"/>
      <c r="C132" s="86"/>
      <c r="D132" s="70"/>
      <c r="E132" s="1"/>
      <c r="F132" s="70"/>
      <c r="G132" s="1"/>
      <c r="H132" s="1"/>
      <c r="I132" s="1"/>
    </row>
    <row r="133" spans="1:9">
      <c r="A133" s="47"/>
      <c r="C133" s="86"/>
      <c r="D133" s="70"/>
      <c r="E133" s="1"/>
      <c r="F133" s="70"/>
      <c r="G133" s="1"/>
      <c r="H133" s="1"/>
      <c r="I133" s="1"/>
    </row>
    <row r="134" spans="1:9">
      <c r="A134" s="47"/>
      <c r="C134" s="86"/>
      <c r="D134" s="70"/>
      <c r="E134" s="1"/>
      <c r="F134" s="70"/>
      <c r="G134" s="1"/>
      <c r="H134" s="1"/>
      <c r="I134" s="1"/>
    </row>
    <row r="135" spans="1:9">
      <c r="A135" s="47"/>
      <c r="C135" s="86"/>
      <c r="D135" s="70"/>
      <c r="E135" s="1"/>
      <c r="F135" s="70"/>
      <c r="G135" s="1"/>
      <c r="H135" s="1"/>
      <c r="I135" s="1"/>
    </row>
    <row r="136" spans="1:9">
      <c r="A136" s="47"/>
      <c r="C136" s="86"/>
      <c r="D136" s="70"/>
      <c r="E136" s="1"/>
      <c r="F136" s="70"/>
      <c r="G136" s="1"/>
      <c r="H136" s="1"/>
      <c r="I136" s="1"/>
    </row>
    <row r="137" spans="1:9">
      <c r="A137" s="47"/>
      <c r="C137" s="86"/>
      <c r="D137" s="70"/>
      <c r="E137" s="1"/>
      <c r="F137" s="70"/>
      <c r="G137" s="1"/>
      <c r="H137" s="1"/>
      <c r="I137" s="1"/>
    </row>
    <row r="138" spans="1:9">
      <c r="A138" s="47"/>
      <c r="C138" s="86"/>
      <c r="D138" s="70"/>
      <c r="E138" s="1"/>
      <c r="F138" s="70"/>
      <c r="G138" s="1"/>
      <c r="H138" s="1"/>
      <c r="I138" s="1"/>
    </row>
    <row r="139" spans="1:9">
      <c r="A139" s="47"/>
      <c r="C139" s="86"/>
      <c r="D139" s="70"/>
      <c r="E139" s="1"/>
      <c r="F139" s="70"/>
      <c r="G139" s="1"/>
      <c r="H139" s="1"/>
      <c r="I139" s="1"/>
    </row>
    <row r="140" spans="1:9">
      <c r="A140" s="47"/>
      <c r="C140" s="86"/>
      <c r="D140" s="70"/>
      <c r="E140" s="1"/>
      <c r="F140" s="70"/>
      <c r="G140" s="1"/>
      <c r="H140" s="1"/>
      <c r="I140" s="1"/>
    </row>
    <row r="141" spans="1:9">
      <c r="A141" s="47"/>
      <c r="C141" s="86"/>
      <c r="D141" s="70"/>
      <c r="E141" s="1"/>
      <c r="F141" s="70"/>
      <c r="G141" s="1"/>
      <c r="H141" s="1"/>
      <c r="I141" s="1"/>
    </row>
    <row r="142" spans="1:9">
      <c r="A142" s="47"/>
      <c r="C142" s="86"/>
      <c r="D142" s="70"/>
      <c r="E142" s="1"/>
      <c r="F142" s="70"/>
      <c r="G142" s="1"/>
      <c r="H142" s="1"/>
      <c r="I142" s="1"/>
    </row>
    <row r="143" spans="1:9">
      <c r="A143" s="47"/>
      <c r="C143" s="86"/>
      <c r="D143" s="70"/>
      <c r="E143" s="1"/>
      <c r="F143" s="70"/>
      <c r="G143" s="1"/>
      <c r="H143" s="1"/>
      <c r="I143" s="1"/>
    </row>
    <row r="144" spans="1:9">
      <c r="A144" s="47"/>
      <c r="C144" s="86"/>
      <c r="D144" s="70"/>
      <c r="E144" s="1"/>
      <c r="F144" s="70"/>
      <c r="G144" s="1"/>
      <c r="H144" s="1"/>
      <c r="I144" s="1"/>
    </row>
    <row r="145" spans="1:9">
      <c r="A145" s="47"/>
      <c r="C145" s="86"/>
      <c r="D145" s="70"/>
      <c r="E145" s="1"/>
      <c r="F145" s="70"/>
      <c r="G145" s="1"/>
      <c r="H145" s="1"/>
      <c r="I145" s="1"/>
    </row>
    <row r="146" spans="1:9">
      <c r="A146" s="47"/>
      <c r="C146" s="86"/>
      <c r="D146" s="70"/>
      <c r="E146" s="1"/>
      <c r="F146" s="70"/>
      <c r="G146" s="1"/>
      <c r="H146" s="1"/>
      <c r="I146" s="1"/>
    </row>
    <row r="147" spans="1:9">
      <c r="A147" s="47"/>
      <c r="C147" s="86"/>
      <c r="D147" s="70"/>
      <c r="E147" s="1"/>
      <c r="F147" s="70"/>
      <c r="G147" s="1"/>
      <c r="H147" s="1"/>
      <c r="I147" s="1"/>
    </row>
    <row r="148" spans="1:9">
      <c r="A148" s="47"/>
      <c r="C148" s="86"/>
      <c r="D148" s="70"/>
      <c r="E148" s="1"/>
      <c r="F148" s="70"/>
      <c r="G148" s="1"/>
      <c r="H148" s="1"/>
      <c r="I148" s="1"/>
    </row>
    <row r="149" spans="1:9">
      <c r="A149" s="47"/>
      <c r="C149" s="86"/>
      <c r="D149" s="70"/>
      <c r="E149" s="1"/>
      <c r="F149" s="70"/>
      <c r="G149" s="1"/>
      <c r="H149" s="1"/>
      <c r="I149" s="1"/>
    </row>
    <row r="150" spans="1:9">
      <c r="A150" s="47"/>
      <c r="C150" s="86"/>
      <c r="D150" s="70"/>
      <c r="E150" s="1"/>
      <c r="F150" s="70"/>
      <c r="G150" s="1"/>
      <c r="H150" s="1"/>
      <c r="I150" s="1"/>
    </row>
    <row r="151" spans="1:9">
      <c r="A151" s="47"/>
      <c r="C151" s="86"/>
      <c r="D151" s="70"/>
      <c r="E151" s="1"/>
      <c r="F151" s="70"/>
      <c r="G151" s="1"/>
      <c r="H151" s="1"/>
      <c r="I151" s="1"/>
    </row>
    <row r="152" spans="1:9">
      <c r="A152" s="47"/>
      <c r="C152" s="86"/>
      <c r="D152" s="70"/>
      <c r="E152" s="1"/>
      <c r="F152" s="70"/>
      <c r="G152" s="1"/>
      <c r="H152" s="1"/>
      <c r="I152" s="1"/>
    </row>
    <row r="153" spans="1:9">
      <c r="A153" s="47"/>
      <c r="C153" s="86"/>
      <c r="D153" s="70"/>
      <c r="E153" s="1"/>
      <c r="F153" s="70"/>
      <c r="G153" s="1"/>
      <c r="H153" s="1"/>
      <c r="I153" s="1"/>
    </row>
    <row r="154" spans="1:9">
      <c r="A154" s="47"/>
      <c r="C154" s="86"/>
      <c r="D154" s="70"/>
      <c r="E154" s="1"/>
      <c r="F154" s="70"/>
      <c r="G154" s="1"/>
      <c r="H154" s="1"/>
      <c r="I154" s="1"/>
    </row>
    <row r="155" spans="1:9">
      <c r="A155" s="47"/>
      <c r="C155" s="86"/>
      <c r="D155" s="70"/>
      <c r="E155" s="1"/>
      <c r="F155" s="70"/>
      <c r="G155" s="1"/>
      <c r="H155" s="1"/>
      <c r="I155" s="1"/>
    </row>
    <row r="156" spans="1:9">
      <c r="A156" s="47"/>
      <c r="C156" s="86"/>
      <c r="D156" s="70"/>
      <c r="E156" s="1"/>
      <c r="F156" s="70"/>
      <c r="G156" s="1"/>
      <c r="H156" s="1"/>
      <c r="I156" s="1"/>
    </row>
    <row r="157" spans="1:9">
      <c r="A157" s="38"/>
    </row>
    <row r="158" spans="1:9">
      <c r="A158" s="38"/>
    </row>
    <row r="159" spans="1:9">
      <c r="A159" s="38"/>
    </row>
    <row r="160" spans="1:9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  <row r="253" spans="1:1">
      <c r="A253" s="38"/>
    </row>
    <row r="254" spans="1:1">
      <c r="A254" s="38"/>
    </row>
    <row r="255" spans="1:1">
      <c r="A255" s="38"/>
    </row>
    <row r="256" spans="1:1">
      <c r="A256" s="38"/>
    </row>
    <row r="257" spans="1:1">
      <c r="A257" s="38"/>
    </row>
    <row r="258" spans="1:1">
      <c r="A258" s="38"/>
    </row>
    <row r="259" spans="1:1">
      <c r="A259" s="38"/>
    </row>
    <row r="260" spans="1:1">
      <c r="A260" s="38"/>
    </row>
    <row r="261" spans="1:1">
      <c r="A261" s="38"/>
    </row>
    <row r="262" spans="1:1">
      <c r="A262" s="38"/>
    </row>
    <row r="263" spans="1:1">
      <c r="A263" s="38"/>
    </row>
    <row r="264" spans="1:1">
      <c r="A264" s="38"/>
    </row>
    <row r="265" spans="1:1">
      <c r="A265" s="38"/>
    </row>
    <row r="266" spans="1:1">
      <c r="A266" s="38"/>
    </row>
    <row r="267" spans="1:1">
      <c r="A267" s="38"/>
    </row>
    <row r="268" spans="1:1">
      <c r="A268" s="38"/>
    </row>
    <row r="269" spans="1:1">
      <c r="A269" s="38"/>
    </row>
    <row r="270" spans="1:1">
      <c r="A270" s="38"/>
    </row>
    <row r="271" spans="1:1">
      <c r="A271" s="38"/>
    </row>
    <row r="272" spans="1:1">
      <c r="A272" s="38"/>
    </row>
    <row r="273" spans="1:1">
      <c r="A273" s="38"/>
    </row>
    <row r="274" spans="1:1">
      <c r="A274" s="38"/>
    </row>
    <row r="275" spans="1:1">
      <c r="A275" s="38"/>
    </row>
    <row r="276" spans="1:1">
      <c r="A276" s="38"/>
    </row>
    <row r="277" spans="1:1">
      <c r="A277" s="38"/>
    </row>
    <row r="278" spans="1:1">
      <c r="A278" s="38"/>
    </row>
    <row r="279" spans="1:1">
      <c r="A279" s="38"/>
    </row>
    <row r="280" spans="1:1">
      <c r="A280" s="38"/>
    </row>
    <row r="281" spans="1:1">
      <c r="A281" s="38"/>
    </row>
    <row r="282" spans="1:1">
      <c r="A282" s="38"/>
    </row>
    <row r="283" spans="1:1">
      <c r="A283" s="38"/>
    </row>
    <row r="284" spans="1:1">
      <c r="A284" s="38"/>
    </row>
    <row r="285" spans="1:1">
      <c r="A285" s="38"/>
    </row>
    <row r="286" spans="1:1">
      <c r="A286" s="38"/>
    </row>
    <row r="287" spans="1:1">
      <c r="A287" s="38"/>
    </row>
    <row r="288" spans="1:1">
      <c r="A288" s="38"/>
    </row>
    <row r="289" spans="1:1">
      <c r="A289" s="38"/>
    </row>
    <row r="290" spans="1:1">
      <c r="A290" s="38"/>
    </row>
    <row r="291" spans="1:1">
      <c r="A291" s="38"/>
    </row>
    <row r="292" spans="1:1">
      <c r="A292" s="38"/>
    </row>
    <row r="293" spans="1:1">
      <c r="A293" s="38"/>
    </row>
    <row r="294" spans="1:1">
      <c r="A294" s="38"/>
    </row>
    <row r="295" spans="1:1">
      <c r="A295" s="38"/>
    </row>
    <row r="296" spans="1:1">
      <c r="A296" s="38"/>
    </row>
    <row r="297" spans="1:1">
      <c r="A297" s="38"/>
    </row>
    <row r="298" spans="1:1">
      <c r="A298" s="38"/>
    </row>
    <row r="299" spans="1:1">
      <c r="A299" s="38"/>
    </row>
    <row r="300" spans="1:1">
      <c r="A300" s="38"/>
    </row>
    <row r="301" spans="1:1">
      <c r="A301" s="38"/>
    </row>
    <row r="302" spans="1:1">
      <c r="A302" s="38"/>
    </row>
    <row r="303" spans="1:1">
      <c r="A303" s="38"/>
    </row>
    <row r="304" spans="1:1">
      <c r="A304" s="38"/>
    </row>
    <row r="305" spans="1:1">
      <c r="A305" s="38"/>
    </row>
    <row r="306" spans="1:1">
      <c r="A306" s="38"/>
    </row>
    <row r="307" spans="1:1">
      <c r="A307" s="38"/>
    </row>
    <row r="308" spans="1:1">
      <c r="A308" s="38"/>
    </row>
    <row r="309" spans="1:1">
      <c r="A309" s="38"/>
    </row>
    <row r="310" spans="1:1">
      <c r="A310" s="38"/>
    </row>
    <row r="311" spans="1:1">
      <c r="A311" s="38"/>
    </row>
    <row r="312" spans="1:1">
      <c r="A312" s="38"/>
    </row>
    <row r="313" spans="1:1">
      <c r="A313" s="38"/>
    </row>
    <row r="314" spans="1:1">
      <c r="A314" s="38"/>
    </row>
    <row r="315" spans="1:1">
      <c r="A315" s="38"/>
    </row>
    <row r="316" spans="1:1">
      <c r="A316" s="38"/>
    </row>
    <row r="317" spans="1:1">
      <c r="A317" s="38"/>
    </row>
    <row r="318" spans="1:1">
      <c r="A318" s="38"/>
    </row>
    <row r="319" spans="1:1">
      <c r="A319" s="38"/>
    </row>
    <row r="320" spans="1:1">
      <c r="A320" s="38"/>
    </row>
    <row r="321" spans="1:1">
      <c r="A321" s="38"/>
    </row>
    <row r="322" spans="1:1">
      <c r="A322" s="38"/>
    </row>
    <row r="323" spans="1:1">
      <c r="A323" s="38"/>
    </row>
  </sheetData>
  <mergeCells count="38">
    <mergeCell ref="C116:E116"/>
    <mergeCell ref="G116:I116"/>
    <mergeCell ref="C117:E117"/>
    <mergeCell ref="G117:I117"/>
    <mergeCell ref="J70:P70"/>
    <mergeCell ref="J71:S71"/>
    <mergeCell ref="A76:I76"/>
    <mergeCell ref="A95:I95"/>
    <mergeCell ref="A109:B109"/>
    <mergeCell ref="B22:E22"/>
    <mergeCell ref="B23:F23"/>
    <mergeCell ref="B24:E24"/>
    <mergeCell ref="A85:I85"/>
    <mergeCell ref="A27:I27"/>
    <mergeCell ref="A28:I28"/>
    <mergeCell ref="A30:A31"/>
    <mergeCell ref="B30:B31"/>
    <mergeCell ref="C30:C31"/>
    <mergeCell ref="D30:D31"/>
    <mergeCell ref="E30:E31"/>
    <mergeCell ref="F30:I30"/>
    <mergeCell ref="A33:I33"/>
    <mergeCell ref="A34:I34"/>
    <mergeCell ref="B25:E25"/>
    <mergeCell ref="B21:E21"/>
    <mergeCell ref="F20:H20"/>
    <mergeCell ref="H1:I1"/>
    <mergeCell ref="H11:I11"/>
    <mergeCell ref="B13:E13"/>
    <mergeCell ref="H13:I13"/>
    <mergeCell ref="B14:F14"/>
    <mergeCell ref="B15:E15"/>
    <mergeCell ref="B16:E16"/>
    <mergeCell ref="B17:E17"/>
    <mergeCell ref="B18:E18"/>
    <mergeCell ref="B19:E19"/>
    <mergeCell ref="B20:E20"/>
    <mergeCell ref="F21:H21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зміни 1 кв  2024</vt:lpstr>
      <vt:lpstr>'зміни 1 кв  2024'!Область_печати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1</cp:lastModifiedBy>
  <cp:lastPrinted>2024-05-22T13:03:05Z</cp:lastPrinted>
  <dcterms:created xsi:type="dcterms:W3CDTF">2003-03-13T16:00:22Z</dcterms:created>
  <dcterms:modified xsi:type="dcterms:W3CDTF">2024-05-24T13:25:44Z</dcterms:modified>
</cp:coreProperties>
</file>