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66\"/>
    </mc:Choice>
  </mc:AlternateContent>
  <xr:revisionPtr revIDLastSave="0" documentId="8_{6114646D-AFA6-4065-B816-52D55E41AF95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I. Фін план 2024 ПРОЕКТ" sheetId="20" r:id="rId1"/>
    <sheet name="зміни 1 кв  2024" sheetId="21" r:id="rId2"/>
    <sheet name="зміни ІІ кв 2024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2024 ПРОЕКТ'!$30:$32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 2024 ПРОЕКТ'!$A$1:$I$117</definedName>
    <definedName name="_xlnm.Print_Area" localSheetId="1">'зміни 1 кв  2024'!$A$1:$I$115</definedName>
    <definedName name="_xlnm.Print_Area" localSheetId="2">'зміни ІІ кв 2024'!$A$1:$I$118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2" l="1"/>
  <c r="G37" i="22"/>
  <c r="G45" i="22"/>
  <c r="G43" i="22" s="1"/>
  <c r="G39" i="21"/>
  <c r="G40" i="21"/>
  <c r="G42" i="21"/>
  <c r="G48" i="21"/>
  <c r="G51" i="21"/>
  <c r="G53" i="21"/>
  <c r="G62" i="21"/>
  <c r="G68" i="21"/>
  <c r="G90" i="21"/>
  <c r="E105" i="22"/>
  <c r="E104" i="22"/>
  <c r="E103" i="22"/>
  <c r="E102" i="22"/>
  <c r="I101" i="22"/>
  <c r="H101" i="22"/>
  <c r="G101" i="22"/>
  <c r="F101" i="22"/>
  <c r="E101" i="22"/>
  <c r="D101" i="22"/>
  <c r="C101" i="22"/>
  <c r="E100" i="22"/>
  <c r="E99" i="22"/>
  <c r="E98" i="22"/>
  <c r="E97" i="22"/>
  <c r="I96" i="22"/>
  <c r="H96" i="22"/>
  <c r="G96" i="22"/>
  <c r="F96" i="22"/>
  <c r="D96" i="22"/>
  <c r="C96" i="22"/>
  <c r="E94" i="22"/>
  <c r="E93" i="22"/>
  <c r="E92" i="22"/>
  <c r="E91" i="22"/>
  <c r="E90" i="22"/>
  <c r="I88" i="22"/>
  <c r="H88" i="22"/>
  <c r="G88" i="22"/>
  <c r="E88" i="22" s="1"/>
  <c r="F88" i="22"/>
  <c r="D88" i="22"/>
  <c r="C88" i="22"/>
  <c r="E87" i="22"/>
  <c r="I86" i="22"/>
  <c r="H86" i="22"/>
  <c r="E86" i="22"/>
  <c r="I83" i="22"/>
  <c r="H83" i="22"/>
  <c r="G83" i="22"/>
  <c r="F83" i="22"/>
  <c r="E83" i="22" s="1"/>
  <c r="E82" i="22"/>
  <c r="G80" i="22"/>
  <c r="F80" i="22"/>
  <c r="D80" i="22"/>
  <c r="I79" i="22"/>
  <c r="H79" i="22"/>
  <c r="G79" i="22"/>
  <c r="F79" i="22"/>
  <c r="D79" i="22"/>
  <c r="C79" i="22"/>
  <c r="F78" i="22"/>
  <c r="D78" i="22"/>
  <c r="C78" i="22"/>
  <c r="E75" i="22"/>
  <c r="E74" i="22"/>
  <c r="E73" i="22" s="1"/>
  <c r="I73" i="22"/>
  <c r="H73" i="22"/>
  <c r="G73" i="22"/>
  <c r="G67" i="22" s="1"/>
  <c r="F73" i="22"/>
  <c r="F67" i="22" s="1"/>
  <c r="D73" i="22"/>
  <c r="D67" i="22" s="1"/>
  <c r="C73" i="22"/>
  <c r="C67" i="22" s="1"/>
  <c r="E72" i="22"/>
  <c r="E71" i="22"/>
  <c r="E70" i="22"/>
  <c r="E69" i="22"/>
  <c r="I68" i="22"/>
  <c r="H68" i="22"/>
  <c r="E68" i="22"/>
  <c r="E66" i="22"/>
  <c r="E64" i="22"/>
  <c r="E63" i="22"/>
  <c r="E61" i="22"/>
  <c r="F60" i="22"/>
  <c r="F81" i="22" s="1"/>
  <c r="D60" i="22"/>
  <c r="C60" i="22"/>
  <c r="C81" i="22" s="1"/>
  <c r="E59" i="22"/>
  <c r="H58" i="22"/>
  <c r="E58" i="22" s="1"/>
  <c r="E57" i="22"/>
  <c r="E56" i="22"/>
  <c r="E55" i="22"/>
  <c r="I54" i="22"/>
  <c r="I38" i="22" s="1"/>
  <c r="G54" i="22"/>
  <c r="F54" i="22"/>
  <c r="F77" i="22" s="1"/>
  <c r="D54" i="22"/>
  <c r="D77" i="22" s="1"/>
  <c r="C54" i="22"/>
  <c r="C77" i="22" s="1"/>
  <c r="I53" i="22"/>
  <c r="H53" i="22"/>
  <c r="I52" i="22"/>
  <c r="H52" i="22"/>
  <c r="G52" i="22"/>
  <c r="H51" i="22"/>
  <c r="E50" i="22"/>
  <c r="E49" i="22"/>
  <c r="I48" i="22"/>
  <c r="H48" i="22"/>
  <c r="H78" i="22" s="1"/>
  <c r="G78" i="22"/>
  <c r="D47" i="22"/>
  <c r="I45" i="22"/>
  <c r="H45" i="22"/>
  <c r="H43" i="22" s="1"/>
  <c r="E44" i="22"/>
  <c r="I43" i="22"/>
  <c r="F43" i="22"/>
  <c r="D43" i="22"/>
  <c r="C43" i="22"/>
  <c r="I42" i="22"/>
  <c r="I62" i="22" s="1"/>
  <c r="I60" i="22" s="1"/>
  <c r="H42" i="22"/>
  <c r="H62" i="22" s="1"/>
  <c r="H60" i="22" s="1"/>
  <c r="I41" i="22"/>
  <c r="G41" i="22"/>
  <c r="F41" i="22"/>
  <c r="D41" i="22"/>
  <c r="C41" i="22"/>
  <c r="I40" i="22"/>
  <c r="H40" i="22"/>
  <c r="E40" i="22" s="1"/>
  <c r="I39" i="22"/>
  <c r="H39" i="22"/>
  <c r="I37" i="22"/>
  <c r="H37" i="22"/>
  <c r="F36" i="22"/>
  <c r="F35" i="22" s="1"/>
  <c r="F106" i="22" s="1"/>
  <c r="D36" i="22"/>
  <c r="C36" i="22"/>
  <c r="E96" i="22" l="1"/>
  <c r="I36" i="22"/>
  <c r="I35" i="22" s="1"/>
  <c r="I106" i="22" s="1"/>
  <c r="E51" i="22"/>
  <c r="D35" i="22"/>
  <c r="D106" i="22" s="1"/>
  <c r="E39" i="22"/>
  <c r="E48" i="22"/>
  <c r="E52" i="22"/>
  <c r="I77" i="22"/>
  <c r="H67" i="22"/>
  <c r="E80" i="22"/>
  <c r="E37" i="22"/>
  <c r="G36" i="22"/>
  <c r="G35" i="22" s="1"/>
  <c r="G106" i="22" s="1"/>
  <c r="D46" i="22"/>
  <c r="C35" i="22"/>
  <c r="C106" i="22" s="1"/>
  <c r="E43" i="22"/>
  <c r="F47" i="22"/>
  <c r="F46" i="22" s="1"/>
  <c r="I78" i="22"/>
  <c r="H54" i="22"/>
  <c r="H38" i="22" s="1"/>
  <c r="E38" i="22" s="1"/>
  <c r="D81" i="22"/>
  <c r="D84" i="22" s="1"/>
  <c r="D107" i="22" s="1"/>
  <c r="I67" i="22"/>
  <c r="G77" i="22"/>
  <c r="E79" i="22"/>
  <c r="E62" i="22"/>
  <c r="G60" i="22"/>
  <c r="E60" i="22" s="1"/>
  <c r="F84" i="22"/>
  <c r="I81" i="22"/>
  <c r="E78" i="22"/>
  <c r="H81" i="22"/>
  <c r="C84" i="22"/>
  <c r="C107" i="22" s="1"/>
  <c r="H41" i="22"/>
  <c r="E42" i="22"/>
  <c r="E45" i="22"/>
  <c r="C47" i="22"/>
  <c r="C46" i="22" s="1"/>
  <c r="I47" i="22"/>
  <c r="E53" i="22"/>
  <c r="G83" i="21"/>
  <c r="H83" i="21"/>
  <c r="I83" i="21"/>
  <c r="F83" i="21"/>
  <c r="F41" i="21"/>
  <c r="I84" i="22" l="1"/>
  <c r="I46" i="22"/>
  <c r="I107" i="22" s="1"/>
  <c r="I108" i="22" s="1"/>
  <c r="D108" i="22"/>
  <c r="E67" i="22"/>
  <c r="E54" i="22"/>
  <c r="H77" i="22"/>
  <c r="E77" i="22" s="1"/>
  <c r="C108" i="22"/>
  <c r="H47" i="22"/>
  <c r="H46" i="22" s="1"/>
  <c r="H107" i="22" s="1"/>
  <c r="H36" i="22"/>
  <c r="E36" i="22" s="1"/>
  <c r="E81" i="22"/>
  <c r="G47" i="22"/>
  <c r="G46" i="22" s="1"/>
  <c r="G107" i="22" s="1"/>
  <c r="G108" i="22" s="1"/>
  <c r="F107" i="22"/>
  <c r="E41" i="22"/>
  <c r="G81" i="22"/>
  <c r="G84" i="22" s="1"/>
  <c r="E105" i="21"/>
  <c r="E104" i="21"/>
  <c r="E103" i="21"/>
  <c r="E102" i="21"/>
  <c r="I101" i="21"/>
  <c r="H101" i="21"/>
  <c r="G101" i="21"/>
  <c r="F101" i="21"/>
  <c r="D101" i="21"/>
  <c r="C101" i="21"/>
  <c r="E100" i="21"/>
  <c r="E99" i="21"/>
  <c r="E98" i="21"/>
  <c r="E97" i="21"/>
  <c r="I96" i="21"/>
  <c r="H96" i="21"/>
  <c r="G96" i="21"/>
  <c r="F96" i="21"/>
  <c r="D96" i="21"/>
  <c r="C96" i="21"/>
  <c r="E94" i="21"/>
  <c r="E93" i="21"/>
  <c r="E92" i="21"/>
  <c r="E91" i="21"/>
  <c r="I88" i="21"/>
  <c r="H88" i="21"/>
  <c r="G88" i="21"/>
  <c r="D88" i="21"/>
  <c r="C88" i="21"/>
  <c r="E87" i="21"/>
  <c r="I86" i="21"/>
  <c r="H86" i="21"/>
  <c r="E83" i="21"/>
  <c r="E82" i="21"/>
  <c r="G80" i="21"/>
  <c r="F80" i="21"/>
  <c r="D80" i="21"/>
  <c r="D79" i="21"/>
  <c r="C79" i="21"/>
  <c r="D78" i="21"/>
  <c r="C78" i="21"/>
  <c r="E75" i="21"/>
  <c r="E74" i="21"/>
  <c r="E73" i="21" s="1"/>
  <c r="I73" i="21"/>
  <c r="H73" i="21"/>
  <c r="G73" i="21"/>
  <c r="F73" i="21"/>
  <c r="D73" i="21"/>
  <c r="D67" i="21" s="1"/>
  <c r="C73" i="21"/>
  <c r="C67" i="21" s="1"/>
  <c r="E72" i="21"/>
  <c r="E71" i="21"/>
  <c r="E70" i="21"/>
  <c r="I68" i="21"/>
  <c r="I67" i="21" s="1"/>
  <c r="H68" i="21"/>
  <c r="E66" i="21"/>
  <c r="E64" i="21"/>
  <c r="E63" i="21"/>
  <c r="E61" i="21"/>
  <c r="D60" i="21"/>
  <c r="C60" i="21"/>
  <c r="E59" i="21"/>
  <c r="H58" i="21"/>
  <c r="E58" i="21" s="1"/>
  <c r="E57" i="21"/>
  <c r="E56" i="21"/>
  <c r="E55" i="21"/>
  <c r="I54" i="21"/>
  <c r="G54" i="21"/>
  <c r="G38" i="21" s="1"/>
  <c r="F54" i="21"/>
  <c r="F77" i="21" s="1"/>
  <c r="D54" i="21"/>
  <c r="D77" i="21" s="1"/>
  <c r="C54" i="21"/>
  <c r="C77" i="21" s="1"/>
  <c r="I53" i="21"/>
  <c r="H53" i="21"/>
  <c r="I52" i="21"/>
  <c r="H52" i="21"/>
  <c r="G52" i="21"/>
  <c r="H51" i="21"/>
  <c r="E50" i="21"/>
  <c r="I48" i="21"/>
  <c r="I78" i="21" s="1"/>
  <c r="H48" i="21"/>
  <c r="G78" i="21"/>
  <c r="F78" i="21"/>
  <c r="C47" i="21"/>
  <c r="I45" i="21"/>
  <c r="I43" i="21" s="1"/>
  <c r="H45" i="21"/>
  <c r="G45" i="21"/>
  <c r="G43" i="21" s="1"/>
  <c r="E44" i="21"/>
  <c r="H43" i="21"/>
  <c r="D43" i="21"/>
  <c r="C43" i="21"/>
  <c r="I42" i="21"/>
  <c r="I62" i="21" s="1"/>
  <c r="I60" i="21" s="1"/>
  <c r="H42" i="21"/>
  <c r="H62" i="21" s="1"/>
  <c r="H60" i="21" s="1"/>
  <c r="G60" i="21"/>
  <c r="D41" i="21"/>
  <c r="C41" i="21"/>
  <c r="I40" i="21"/>
  <c r="H40" i="21"/>
  <c r="I39" i="21"/>
  <c r="H39" i="21"/>
  <c r="I38" i="21"/>
  <c r="I37" i="21"/>
  <c r="H37" i="21"/>
  <c r="G37" i="21"/>
  <c r="G36" i="21" s="1"/>
  <c r="F36" i="21"/>
  <c r="D36" i="21"/>
  <c r="C36" i="21"/>
  <c r="F42" i="20"/>
  <c r="H78" i="21" l="1"/>
  <c r="E84" i="22"/>
  <c r="D35" i="21"/>
  <c r="D106" i="21" s="1"/>
  <c r="E40" i="21"/>
  <c r="H41" i="21"/>
  <c r="E45" i="21"/>
  <c r="E86" i="21"/>
  <c r="E96" i="21"/>
  <c r="E101" i="21"/>
  <c r="E37" i="21"/>
  <c r="H35" i="22"/>
  <c r="H84" i="22"/>
  <c r="I36" i="21"/>
  <c r="E52" i="21"/>
  <c r="I77" i="21"/>
  <c r="E46" i="22"/>
  <c r="E47" i="22"/>
  <c r="E80" i="21"/>
  <c r="E107" i="22"/>
  <c r="F108" i="22"/>
  <c r="D81" i="21"/>
  <c r="C81" i="21"/>
  <c r="C84" i="21" s="1"/>
  <c r="C107" i="21" s="1"/>
  <c r="E39" i="21"/>
  <c r="F43" i="21"/>
  <c r="E43" i="21" s="1"/>
  <c r="E78" i="21"/>
  <c r="E53" i="21"/>
  <c r="H54" i="21"/>
  <c r="H38" i="21" s="1"/>
  <c r="H36" i="21" s="1"/>
  <c r="C35" i="21"/>
  <c r="C106" i="21" s="1"/>
  <c r="C108" i="21" s="1"/>
  <c r="E42" i="21"/>
  <c r="G47" i="21"/>
  <c r="C46" i="21"/>
  <c r="I79" i="21"/>
  <c r="E51" i="21"/>
  <c r="G77" i="21"/>
  <c r="G67" i="21"/>
  <c r="E69" i="21"/>
  <c r="E90" i="21"/>
  <c r="G79" i="21"/>
  <c r="H81" i="21"/>
  <c r="G81" i="21"/>
  <c r="I81" i="21"/>
  <c r="D84" i="21"/>
  <c r="D107" i="21" s="1"/>
  <c r="D108" i="21" s="1"/>
  <c r="E62" i="21"/>
  <c r="F60" i="21"/>
  <c r="E60" i="21" s="1"/>
  <c r="E81" i="21" s="1"/>
  <c r="G41" i="21"/>
  <c r="I41" i="21"/>
  <c r="D47" i="21"/>
  <c r="D46" i="21" s="1"/>
  <c r="E48" i="21"/>
  <c r="F67" i="21"/>
  <c r="H67" i="21"/>
  <c r="E68" i="21"/>
  <c r="F88" i="21"/>
  <c r="E88" i="21" s="1"/>
  <c r="C79" i="20"/>
  <c r="C78" i="20"/>
  <c r="G90" i="20"/>
  <c r="F90" i="20"/>
  <c r="F35" i="21" l="1"/>
  <c r="I35" i="21"/>
  <c r="I106" i="21" s="1"/>
  <c r="E38" i="21"/>
  <c r="H106" i="22"/>
  <c r="E35" i="22"/>
  <c r="I84" i="21"/>
  <c r="E54" i="21"/>
  <c r="H77" i="21"/>
  <c r="E77" i="21" s="1"/>
  <c r="H35" i="21"/>
  <c r="H106" i="21" s="1"/>
  <c r="E36" i="21"/>
  <c r="G84" i="21"/>
  <c r="G46" i="21"/>
  <c r="G107" i="21" s="1"/>
  <c r="I47" i="21"/>
  <c r="I46" i="21" s="1"/>
  <c r="I107" i="21" s="1"/>
  <c r="F106" i="21"/>
  <c r="E67" i="21"/>
  <c r="F79" i="21"/>
  <c r="E49" i="21"/>
  <c r="F47" i="21"/>
  <c r="F46" i="21" s="1"/>
  <c r="F81" i="21"/>
  <c r="E41" i="21"/>
  <c r="G35" i="21"/>
  <c r="G106" i="21" s="1"/>
  <c r="H79" i="21"/>
  <c r="H47" i="21"/>
  <c r="H46" i="21" s="1"/>
  <c r="H107" i="21" s="1"/>
  <c r="H108" i="21" s="1"/>
  <c r="G39" i="20"/>
  <c r="G52" i="20"/>
  <c r="H52" i="20"/>
  <c r="I52" i="20"/>
  <c r="G40" i="20"/>
  <c r="H39" i="20"/>
  <c r="F62" i="20"/>
  <c r="H84" i="21" l="1"/>
  <c r="I108" i="21"/>
  <c r="E106" i="22"/>
  <c r="E108" i="22" s="1"/>
  <c r="H108" i="22"/>
  <c r="G108" i="21"/>
  <c r="F107" i="21"/>
  <c r="E107" i="21" s="1"/>
  <c r="E46" i="21"/>
  <c r="F108" i="21"/>
  <c r="E106" i="21"/>
  <c r="E79" i="21"/>
  <c r="E84" i="21" s="1"/>
  <c r="F84" i="21"/>
  <c r="E47" i="21"/>
  <c r="E35" i="21"/>
  <c r="H45" i="20"/>
  <c r="G45" i="20"/>
  <c r="F45" i="20"/>
  <c r="G48" i="20"/>
  <c r="F48" i="20"/>
  <c r="I48" i="20"/>
  <c r="H48" i="20"/>
  <c r="D43" i="20"/>
  <c r="I45" i="20"/>
  <c r="I39" i="20"/>
  <c r="I40" i="20"/>
  <c r="H40" i="20"/>
  <c r="H58" i="20"/>
  <c r="I37" i="20"/>
  <c r="H53" i="20"/>
  <c r="G53" i="20"/>
  <c r="G51" i="20"/>
  <c r="I53" i="20"/>
  <c r="F40" i="20"/>
  <c r="I68" i="20"/>
  <c r="H68" i="20"/>
  <c r="G68" i="20"/>
  <c r="F68" i="20"/>
  <c r="H51" i="20"/>
  <c r="F53" i="20"/>
  <c r="G37" i="20"/>
  <c r="F37" i="20"/>
  <c r="E108" i="21" l="1"/>
  <c r="F51" i="20"/>
  <c r="G69" i="20"/>
  <c r="H69" i="20"/>
  <c r="I69" i="20"/>
  <c r="F69" i="20"/>
  <c r="G49" i="20" l="1"/>
  <c r="H49" i="20"/>
  <c r="I49" i="20"/>
  <c r="F49" i="20"/>
  <c r="F79" i="20" s="1"/>
  <c r="H37" i="20"/>
  <c r="I42" i="20"/>
  <c r="I62" i="20" s="1"/>
  <c r="H42" i="20"/>
  <c r="H62" i="20" s="1"/>
  <c r="G42" i="20"/>
  <c r="G62" i="20" s="1"/>
  <c r="F44" i="20"/>
  <c r="F39" i="20"/>
  <c r="D60" i="20" l="1"/>
  <c r="E83" i="20" l="1"/>
  <c r="D79" i="20"/>
  <c r="D78" i="20"/>
  <c r="G60" i="20"/>
  <c r="E90" i="20"/>
  <c r="F78" i="20"/>
  <c r="E37" i="20"/>
  <c r="F54" i="20"/>
  <c r="F38" i="20" s="1"/>
  <c r="F36" i="20" s="1"/>
  <c r="E42" i="20"/>
  <c r="G79" i="20"/>
  <c r="H88" i="20"/>
  <c r="I88" i="20"/>
  <c r="H60" i="20"/>
  <c r="E50" i="20"/>
  <c r="I41" i="20"/>
  <c r="I54" i="20"/>
  <c r="I38" i="20" s="1"/>
  <c r="I36" i="20" s="1"/>
  <c r="F60" i="20"/>
  <c r="E93" i="20"/>
  <c r="C60" i="20"/>
  <c r="E52" i="20"/>
  <c r="C88" i="20"/>
  <c r="C73" i="20"/>
  <c r="C67" i="20" s="1"/>
  <c r="C54" i="20"/>
  <c r="C43" i="20"/>
  <c r="C41" i="20"/>
  <c r="G88" i="20"/>
  <c r="E45" i="20"/>
  <c r="D54" i="20"/>
  <c r="D77" i="20" s="1"/>
  <c r="E91" i="20"/>
  <c r="E59" i="20"/>
  <c r="E39" i="20"/>
  <c r="E71" i="20"/>
  <c r="G43" i="20"/>
  <c r="G41" i="20"/>
  <c r="D88" i="20"/>
  <c r="D73" i="20"/>
  <c r="D67" i="20" s="1"/>
  <c r="E70" i="20"/>
  <c r="E68" i="20"/>
  <c r="E61" i="20"/>
  <c r="E64" i="20"/>
  <c r="E44" i="20"/>
  <c r="E56" i="20"/>
  <c r="E57" i="20"/>
  <c r="E58" i="20"/>
  <c r="G78" i="20"/>
  <c r="E94" i="20"/>
  <c r="E92" i="20"/>
  <c r="I79" i="20"/>
  <c r="I78" i="20"/>
  <c r="F73" i="20"/>
  <c r="F67" i="20" s="1"/>
  <c r="E82" i="20"/>
  <c r="I73" i="20"/>
  <c r="I67" i="20" s="1"/>
  <c r="H73" i="20"/>
  <c r="H67" i="20" s="1"/>
  <c r="G73" i="20"/>
  <c r="G67" i="20" s="1"/>
  <c r="I60" i="20"/>
  <c r="H43" i="20"/>
  <c r="F43" i="20"/>
  <c r="D80" i="20"/>
  <c r="D41" i="20"/>
  <c r="E66" i="20"/>
  <c r="E72" i="20"/>
  <c r="E75" i="20"/>
  <c r="E74" i="20"/>
  <c r="E73" i="20" s="1"/>
  <c r="H54" i="20"/>
  <c r="I43" i="20"/>
  <c r="H41" i="20"/>
  <c r="D36" i="20"/>
  <c r="D101" i="20"/>
  <c r="C101" i="20"/>
  <c r="E103" i="20"/>
  <c r="E104" i="20"/>
  <c r="E105" i="20"/>
  <c r="E102" i="20"/>
  <c r="G101" i="20"/>
  <c r="H101" i="20"/>
  <c r="I101" i="20"/>
  <c r="F101" i="20"/>
  <c r="D96" i="20"/>
  <c r="C96" i="20"/>
  <c r="E98" i="20"/>
  <c r="E99" i="20"/>
  <c r="E100" i="20"/>
  <c r="E97" i="20"/>
  <c r="G96" i="20"/>
  <c r="H96" i="20"/>
  <c r="I96" i="20"/>
  <c r="F96" i="20"/>
  <c r="E87" i="20"/>
  <c r="I86" i="20"/>
  <c r="H86" i="20"/>
  <c r="F80" i="20"/>
  <c r="C36" i="20"/>
  <c r="F88" i="20"/>
  <c r="G80" i="20"/>
  <c r="E51" i="20"/>
  <c r="E53" i="20"/>
  <c r="E63" i="20"/>
  <c r="E48" i="20"/>
  <c r="G54" i="20"/>
  <c r="G38" i="20" s="1"/>
  <c r="E55" i="20"/>
  <c r="E69" i="20"/>
  <c r="E62" i="20"/>
  <c r="H78" i="20"/>
  <c r="H79" i="20"/>
  <c r="E40" i="20"/>
  <c r="E101" i="20" l="1"/>
  <c r="I35" i="20"/>
  <c r="I77" i="20"/>
  <c r="H47" i="20"/>
  <c r="H46" i="20" s="1"/>
  <c r="E96" i="20"/>
  <c r="C35" i="20"/>
  <c r="C106" i="20" s="1"/>
  <c r="C81" i="20"/>
  <c r="C47" i="20"/>
  <c r="C46" i="20" s="1"/>
  <c r="C77" i="20"/>
  <c r="E86" i="20"/>
  <c r="I81" i="20"/>
  <c r="I84" i="20" s="1"/>
  <c r="E88" i="20"/>
  <c r="D47" i="20"/>
  <c r="D46" i="20" s="1"/>
  <c r="E43" i="20"/>
  <c r="I47" i="20"/>
  <c r="I46" i="20" s="1"/>
  <c r="E67" i="20"/>
  <c r="H81" i="20"/>
  <c r="E78" i="20"/>
  <c r="H77" i="20"/>
  <c r="H38" i="20"/>
  <c r="E38" i="20" s="1"/>
  <c r="E54" i="20"/>
  <c r="F77" i="20"/>
  <c r="E80" i="20"/>
  <c r="F35" i="20"/>
  <c r="F106" i="20" s="1"/>
  <c r="D35" i="20"/>
  <c r="D106" i="20" s="1"/>
  <c r="E49" i="20"/>
  <c r="I106" i="20"/>
  <c r="G47" i="20"/>
  <c r="F81" i="20"/>
  <c r="G77" i="20"/>
  <c r="E79" i="20"/>
  <c r="E60" i="20"/>
  <c r="G81" i="20"/>
  <c r="E41" i="20"/>
  <c r="D81" i="20"/>
  <c r="D84" i="20" s="1"/>
  <c r="D107" i="20" s="1"/>
  <c r="F47" i="20"/>
  <c r="C84" i="20" l="1"/>
  <c r="C107" i="20" s="1"/>
  <c r="H36" i="20"/>
  <c r="H35" i="20" s="1"/>
  <c r="H106" i="20" s="1"/>
  <c r="H84" i="20"/>
  <c r="F84" i="20"/>
  <c r="E47" i="20"/>
  <c r="E77" i="20"/>
  <c r="D108" i="20"/>
  <c r="I107" i="20"/>
  <c r="I108" i="20" s="1"/>
  <c r="H107" i="20"/>
  <c r="G84" i="20"/>
  <c r="G36" i="20"/>
  <c r="E81" i="20"/>
  <c r="F46" i="20"/>
  <c r="G46" i="20"/>
  <c r="E84" i="20" l="1"/>
  <c r="H108" i="20"/>
  <c r="G107" i="20"/>
  <c r="F107" i="20"/>
  <c r="E46" i="20"/>
  <c r="G35" i="20"/>
  <c r="E36" i="20"/>
  <c r="G106" i="20" l="1"/>
  <c r="E35" i="20"/>
  <c r="E107" i="20"/>
  <c r="F108" i="20"/>
  <c r="G108" i="20" l="1"/>
  <c r="E106" i="20"/>
  <c r="E108" i="20" s="1"/>
</calcChain>
</file>

<file path=xl/sharedStrings.xml><?xml version="1.0" encoding="utf-8"?>
<sst xmlns="http://schemas.openxmlformats.org/spreadsheetml/2006/main" count="436" uniqueCount="135">
  <si>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</si>
  <si>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</si>
  <si>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</si>
  <si>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</si>
  <si>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</si>
  <si>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</si>
  <si>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</si>
  <si>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</si>
  <si>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</si>
  <si>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</si>
  <si>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</si>
  <si>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</si>
  <si>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</si>
  <si>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</si>
  <si>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</si>
  <si>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</si>
  <si>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</si>
  <si>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</si>
  <si>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</si>
  <si>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</si>
  <si>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</si>
  <si>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</si>
  <si>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</si>
  <si>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</si>
  <si>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</si>
  <si>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</si>
  <si>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</si>
  <si>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</si>
  <si>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</si>
  <si>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</si>
  <si>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</si>
  <si>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</si>
  <si>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</si>
  <si>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</si>
  <si>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</si>
  <si>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</si>
  <si>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</si>
  <si>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</si>
  <si>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</si>
  <si>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</si>
  <si>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</si>
  <si>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</si>
  <si>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</si>
  <si>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Загальна медична практика</t>
  </si>
  <si>
    <t>Витрати на водопостачання та водовідведення</t>
  </si>
  <si>
    <t>Витрати на комунальні послуги та енергоносії, в т.ч.:</t>
  </si>
  <si>
    <t>Витрати на тверде паливо</t>
  </si>
  <si>
    <t>Витрати на викачку нечистот та вивіз побутових відходів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</si>
  <si>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</si>
  <si>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</si>
  <si>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</si>
  <si>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</si>
  <si>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</si>
  <si>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</si>
  <si>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</si>
  <si>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</si>
  <si>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</si>
  <si>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</si>
  <si>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ІІ. Елементи операційних витрат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</si>
  <si>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</si>
  <si>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</si>
  <si>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</si>
  <si>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</si>
  <si>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</si>
  <si>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</si>
  <si>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1.01</t>
  </si>
  <si>
    <t>на 1.04</t>
  </si>
  <si>
    <t>Податкова заборгованість</t>
  </si>
  <si>
    <t>"ЗАТВЕРДЖЕНО"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</si>
  <si>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</si>
  <si>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</si>
  <si>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</si>
  <si>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</si>
  <si>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</si>
  <si>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</si>
  <si>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</si>
  <si>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</si>
  <si>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</si>
  <si>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</si>
  <si>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 xml:space="preserve"> </t>
  </si>
  <si>
    <t>Охорона здоров'я</t>
  </si>
  <si>
    <t>комунальна</t>
  </si>
  <si>
    <t>68400, Одеська область, м.Арциз, вул.Добровольського, 5</t>
  </si>
  <si>
    <t>(04845) 31476</t>
  </si>
  <si>
    <t>Федорова Людмила Василівна</t>
  </si>
  <si>
    <t>Л.В. Федорова</t>
  </si>
  <si>
    <t>Дохід (виручка) від реалізації продукції (товарів, робіт, послуг) всього, у тому числі:</t>
  </si>
  <si>
    <t>від основної діяльності, у тому числі, за рахунок:</t>
  </si>
  <si>
    <t>коштів від медичного обслуговування населення за договорами з НСЗУ згідно з державною програмою медичних гарантій</t>
  </si>
  <si>
    <t>коштів місцевого бюджету на оплату комунальних послуг та енергоносіїв</t>
  </si>
  <si>
    <t>коштів місцевого бюджету на розвиток підприємства та зміцнення його матеріально-технічної бази</t>
  </si>
  <si>
    <t>коштів місцевого бюджету на поточні видатки підприємства</t>
  </si>
  <si>
    <t>дохід з місцевого бюджету за цільовими програмами, у тому числі:</t>
  </si>
  <si>
    <t>інші доходи від операційної діяльності, в тому числі:</t>
  </si>
  <si>
    <t>доходи від операційної оренди активів, дохід від платних послуг</t>
  </si>
  <si>
    <t>дохід за іншими джерелами власних надходжень</t>
  </si>
  <si>
    <t>ВИТРАТИ</t>
  </si>
  <si>
    <t>Предмети, матеріали, обладнання та інвентар</t>
  </si>
  <si>
    <t>Оплата послуг (крім комунальних)</t>
  </si>
  <si>
    <t>Соціальне забезпечення</t>
  </si>
  <si>
    <t>Інші поточні видатки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</si>
  <si>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</si>
  <si>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</si>
  <si>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</si>
  <si>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некомерційне підприємство</t>
  </si>
  <si>
    <t>Арцизький район Одеської області</t>
  </si>
  <si>
    <t>видатки на відрядження</t>
  </si>
  <si>
    <t>Нарахування на заробітну плату</t>
  </si>
  <si>
    <t>Медикаменти та перев’язувальні матеріали</t>
  </si>
  <si>
    <t>Операційні</t>
  </si>
  <si>
    <t>Матеріальні витрати</t>
  </si>
  <si>
    <t>АДМІНІСТРАТИВНІ ВИТРАТИ</t>
  </si>
  <si>
    <t>Інші неопераційні витрати</t>
  </si>
  <si>
    <t>Інші поточні видатки (податки)</t>
  </si>
  <si>
    <t>Видатки на відрядження</t>
  </si>
  <si>
    <t>Разом (сума рядків 400 - 450)</t>
  </si>
  <si>
    <t>Витрати на теплопостачання</t>
  </si>
  <si>
    <t xml:space="preserve">Комунальне некомерційне підприємство «Центр первинної медико-санітарної допомоги Арцизької міської ради»  </t>
  </si>
  <si>
    <t>Директор КНП "ЦПМСД Арцизької міської ради"</t>
  </si>
  <si>
    <t>Оплата послуг</t>
  </si>
  <si>
    <t>Паливно-мастильні матеріали</t>
  </si>
  <si>
    <t>Рішення Арцизької міської ради</t>
  </si>
  <si>
    <t>86.10</t>
  </si>
  <si>
    <t>Х</t>
  </si>
  <si>
    <t>Відшкодування вартості пільгових ліків, програма кадри</t>
  </si>
  <si>
    <t xml:space="preserve">ФІНАНСОВИЙ ПЛАН ПІДПРИЄМСТВА НА 2024 рік </t>
  </si>
  <si>
    <t>"____" ___________ 2023 р.</t>
  </si>
  <si>
    <t/>
  </si>
  <si>
    <t>Факт минулого року (9 міс 2023 року)</t>
  </si>
  <si>
    <t>Фінансовий план минулого року (2023 рік)</t>
  </si>
  <si>
    <t>Програма підтримки лікарських кадрів для КНП «ЦПМСД Арцизької міської ради» на 2024-2025рр, інтерни</t>
  </si>
  <si>
    <t>Плановий рік  (2024 рік)</t>
  </si>
  <si>
    <t>"____" ___________ 2024 р.</t>
  </si>
  <si>
    <t>Факт минулого року (2023 рік)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</si>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</sst>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</numFmts>
  <fonts count="7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7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0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1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2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5" fontId="63" fillId="22" borderId="12" applyFill="0" applyBorder="0">
      <alignment horizontal="center" vertical="center" wrapText="1"/>
      <protection locked="0"/>
    </xf>
    <xf numFmtId="170" fontId="64" fillId="0" borderId="0">
      <alignment wrapText="1"/>
    </xf>
    <xf numFmtId="170" fontId="31" fillId="0" borderId="0">
      <alignment wrapText="1"/>
    </xf>
  </cellStyleXfs>
  <cellXfs count="186">
    <xf numFmtId="0" fontId="0" fillId="0" borderId="0" xfId="0"/>
    <xf numFmtId="169" fontId="5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center" wrapText="1"/>
    </xf>
    <xf numFmtId="169" fontId="5" fillId="0" borderId="0" xfId="0" applyNumberFormat="1" applyFont="1" applyAlignment="1">
      <alignment vertical="center"/>
    </xf>
    <xf numFmtId="169" fontId="5" fillId="0" borderId="3" xfId="0" applyNumberFormat="1" applyFont="1" applyBorder="1" applyAlignment="1">
      <alignment vertical="center"/>
    </xf>
    <xf numFmtId="169" fontId="5" fillId="0" borderId="14" xfId="0" applyNumberFormat="1" applyFont="1" applyBorder="1" applyAlignment="1">
      <alignment horizontal="left" vertical="top" wrapText="1"/>
    </xf>
    <xf numFmtId="169" fontId="5" fillId="0" borderId="15" xfId="0" applyNumberFormat="1" applyFont="1" applyBorder="1" applyAlignment="1">
      <alignment vertical="top" wrapText="1"/>
    </xf>
    <xf numFmtId="169" fontId="5" fillId="0" borderId="3" xfId="0" applyNumberFormat="1" applyFont="1" applyBorder="1" applyAlignment="1">
      <alignment vertical="top"/>
    </xf>
    <xf numFmtId="169" fontId="5" fillId="0" borderId="0" xfId="0" applyNumberFormat="1" applyFont="1" applyAlignment="1">
      <alignment vertical="top"/>
    </xf>
    <xf numFmtId="169" fontId="5" fillId="0" borderId="16" xfId="0" applyNumberFormat="1" applyFont="1" applyBorder="1" applyAlignment="1">
      <alignment vertical="top"/>
    </xf>
    <xf numFmtId="169" fontId="5" fillId="0" borderId="15" xfId="0" applyNumberFormat="1" applyFont="1" applyBorder="1" applyAlignment="1">
      <alignment vertical="top"/>
    </xf>
    <xf numFmtId="169" fontId="5" fillId="0" borderId="16" xfId="0" applyNumberFormat="1" applyFont="1" applyBorder="1" applyAlignment="1">
      <alignment vertical="top" wrapText="1"/>
    </xf>
    <xf numFmtId="169" fontId="5" fillId="0" borderId="17" xfId="0" applyNumberFormat="1" applyFont="1" applyBorder="1" applyAlignment="1">
      <alignment vertical="top"/>
    </xf>
    <xf numFmtId="169" fontId="5" fillId="0" borderId="3" xfId="0" applyNumberFormat="1" applyFont="1" applyBorder="1" applyAlignment="1">
      <alignment vertical="top" wrapText="1"/>
    </xf>
    <xf numFmtId="169" fontId="5" fillId="0" borderId="3" xfId="0" applyNumberFormat="1" applyFont="1" applyBorder="1" applyAlignment="1">
      <alignment horizontal="center" vertical="top" wrapText="1" shrinkToFit="1"/>
    </xf>
    <xf numFmtId="169" fontId="4" fillId="0" borderId="0" xfId="0" applyNumberFormat="1" applyFont="1" applyAlignment="1">
      <alignment vertical="center"/>
    </xf>
    <xf numFmtId="169" fontId="5" fillId="0" borderId="3" xfId="0" applyNumberFormat="1" applyFont="1" applyBorder="1" applyAlignment="1">
      <alignment horizontal="left" vertical="center" wrapText="1"/>
    </xf>
    <xf numFmtId="169" fontId="5" fillId="0" borderId="3" xfId="0" quotePrefix="1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left" vertical="center" wrapText="1"/>
    </xf>
    <xf numFmtId="169" fontId="7" fillId="0" borderId="3" xfId="0" quotePrefix="1" applyNumberFormat="1" applyFont="1" applyBorder="1" applyAlignment="1">
      <alignment horizontal="center" vertical="center"/>
    </xf>
    <xf numFmtId="169" fontId="7" fillId="0" borderId="3" xfId="0" applyNumberFormat="1" applyFont="1" applyBorder="1" applyAlignment="1">
      <alignment horizontal="center" vertical="center" wrapText="1"/>
    </xf>
    <xf numFmtId="169" fontId="5" fillId="0" borderId="17" xfId="0" applyNumberFormat="1" applyFont="1" applyBorder="1" applyAlignment="1">
      <alignment horizontal="left" vertical="center" wrapText="1"/>
    </xf>
    <xf numFmtId="169" fontId="5" fillId="0" borderId="17" xfId="0" quotePrefix="1" applyNumberFormat="1" applyFont="1" applyBorder="1" applyAlignment="1">
      <alignment horizontal="center" vertical="center"/>
    </xf>
    <xf numFmtId="169" fontId="5" fillId="0" borderId="17" xfId="0" applyNumberFormat="1" applyFont="1" applyBorder="1" applyAlignment="1">
      <alignment horizontal="center" vertical="center" wrapText="1"/>
    </xf>
    <xf numFmtId="169" fontId="65" fillId="0" borderId="3" xfId="0" applyNumberFormat="1" applyFont="1" applyBorder="1" applyAlignment="1">
      <alignment horizontal="center" vertical="center" wrapText="1"/>
    </xf>
    <xf numFmtId="169" fontId="5" fillId="0" borderId="18" xfId="0" quotePrefix="1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left" vertical="center" wrapText="1"/>
    </xf>
    <xf numFmtId="169" fontId="4" fillId="0" borderId="3" xfId="0" quotePrefix="1" applyNumberFormat="1" applyFont="1" applyBorder="1" applyAlignment="1">
      <alignment horizontal="center" vertical="center"/>
    </xf>
    <xf numFmtId="169" fontId="6" fillId="0" borderId="18" xfId="0" applyNumberFormat="1" applyFont="1" applyBorder="1" applyAlignment="1">
      <alignment horizontal="left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center" vertical="center"/>
    </xf>
    <xf numFmtId="169" fontId="5" fillId="0" borderId="3" xfId="0" quotePrefix="1" applyNumberFormat="1" applyFont="1" applyBorder="1" applyAlignment="1">
      <alignment horizontal="center" vertical="center" wrapText="1"/>
    </xf>
    <xf numFmtId="169" fontId="6" fillId="0" borderId="3" xfId="0" quotePrefix="1" applyNumberFormat="1" applyFont="1" applyBorder="1" applyAlignment="1">
      <alignment horizontal="center" vertical="center" wrapText="1"/>
    </xf>
    <xf numFmtId="169" fontId="4" fillId="0" borderId="0" xfId="0" applyNumberFormat="1" applyFont="1" applyAlignment="1">
      <alignment horizontal="left" vertical="center" wrapText="1"/>
    </xf>
    <xf numFmtId="169" fontId="5" fillId="0" borderId="0" xfId="0" quotePrefix="1" applyNumberFormat="1" applyFont="1" applyAlignment="1">
      <alignment horizontal="center" vertical="center"/>
    </xf>
    <xf numFmtId="169" fontId="5" fillId="0" borderId="0" xfId="0" applyNumberFormat="1" applyFont="1" applyAlignment="1">
      <alignment vertical="center" wrapText="1"/>
    </xf>
    <xf numFmtId="169" fontId="5" fillId="0" borderId="19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center" wrapText="1"/>
    </xf>
    <xf numFmtId="169" fontId="5" fillId="0" borderId="13" xfId="0" applyNumberFormat="1" applyFont="1" applyBorder="1" applyAlignment="1">
      <alignment vertical="center"/>
    </xf>
    <xf numFmtId="169" fontId="0" fillId="0" borderId="0" xfId="0" applyNumberFormat="1"/>
    <xf numFmtId="169" fontId="69" fillId="0" borderId="0" xfId="0" applyNumberFormat="1" applyFont="1" applyAlignment="1">
      <alignment horizontal="justify" vertical="center"/>
    </xf>
    <xf numFmtId="169" fontId="70" fillId="0" borderId="3" xfId="0" applyNumberFormat="1" applyFont="1" applyBorder="1" applyAlignment="1">
      <alignment horizontal="left" vertical="center" wrapText="1"/>
    </xf>
    <xf numFmtId="169" fontId="5" fillId="0" borderId="0" xfId="0" applyNumberFormat="1" applyFont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9" fontId="4" fillId="0" borderId="14" xfId="0" applyNumberFormat="1" applyFont="1" applyBorder="1" applyAlignment="1">
      <alignment horizontal="left" vertical="center" wrapText="1"/>
    </xf>
    <xf numFmtId="169" fontId="5" fillId="0" borderId="0" xfId="0" applyNumberFormat="1" applyFont="1" applyAlignment="1">
      <alignment horizontal="left" vertical="center" wrapText="1"/>
    </xf>
    <xf numFmtId="169" fontId="5" fillId="0" borderId="0" xfId="0" applyNumberFormat="1" applyFont="1" applyAlignment="1">
      <alignment horizontal="left" vertical="center"/>
    </xf>
    <xf numFmtId="169" fontId="4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top"/>
    </xf>
    <xf numFmtId="169" fontId="5" fillId="0" borderId="3" xfId="0" applyNumberFormat="1" applyFont="1" applyBorder="1" applyAlignment="1">
      <alignment horizontal="center" vertical="top" wrapText="1"/>
    </xf>
    <xf numFmtId="169" fontId="4" fillId="0" borderId="3" xfId="0" applyNumberFormat="1" applyFont="1" applyBorder="1" applyAlignment="1">
      <alignment horizontal="left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Alignment="1">
      <alignment vertical="center"/>
    </xf>
    <xf numFmtId="169" fontId="5" fillId="0" borderId="16" xfId="0" applyNumberFormat="1" applyFont="1" applyFill="1" applyBorder="1" applyAlignment="1">
      <alignment vertical="top"/>
    </xf>
    <xf numFmtId="169" fontId="5" fillId="0" borderId="16" xfId="0" applyNumberFormat="1" applyFont="1" applyFill="1" applyBorder="1" applyAlignment="1">
      <alignment vertical="top" wrapText="1"/>
    </xf>
    <xf numFmtId="169" fontId="4" fillId="0" borderId="0" xfId="0" applyNumberFormat="1" applyFont="1" applyFill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top" wrapText="1" shrinkToFi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7" fillId="0" borderId="3" xfId="0" applyNumberFormat="1" applyFont="1" applyFill="1" applyBorder="1" applyAlignment="1">
      <alignment horizontal="center" vertical="center" wrapText="1"/>
    </xf>
    <xf numFmtId="169" fontId="5" fillId="0" borderId="17" xfId="0" applyNumberFormat="1" applyFont="1" applyFill="1" applyBorder="1" applyAlignment="1">
      <alignment horizontal="center" vertical="center" wrapText="1"/>
    </xf>
    <xf numFmtId="169" fontId="6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Fill="1" applyAlignment="1">
      <alignment vertical="center"/>
    </xf>
    <xf numFmtId="169" fontId="5" fillId="0" borderId="0" xfId="0" applyNumberFormat="1" applyFont="1" applyFill="1" applyAlignment="1">
      <alignment horizontal="left" vertical="center"/>
    </xf>
    <xf numFmtId="169" fontId="69" fillId="0" borderId="0" xfId="0" applyNumberFormat="1" applyFont="1" applyFill="1" applyAlignment="1">
      <alignment horizontal="justify" vertical="center"/>
    </xf>
    <xf numFmtId="169" fontId="5" fillId="0" borderId="0" xfId="0" applyNumberFormat="1" applyFont="1" applyFill="1" applyAlignment="1">
      <alignment horizontal="center" vertical="center" wrapText="1"/>
    </xf>
    <xf numFmtId="169" fontId="5" fillId="0" borderId="0" xfId="0" applyNumberFormat="1" applyFont="1" applyFill="1" applyAlignment="1">
      <alignment horizontal="right" vertical="center" wrapText="1"/>
    </xf>
    <xf numFmtId="169" fontId="5" fillId="0" borderId="3" xfId="0" applyNumberFormat="1" applyFont="1" applyFill="1" applyBorder="1" applyAlignment="1">
      <alignment horizontal="left" vertical="center" wrapText="1"/>
    </xf>
    <xf numFmtId="169" fontId="4" fillId="0" borderId="3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Fill="1" applyAlignment="1">
      <alignment vertical="center"/>
    </xf>
    <xf numFmtId="169" fontId="6" fillId="0" borderId="3" xfId="0" applyNumberFormat="1" applyFont="1" applyFill="1" applyBorder="1" applyAlignment="1">
      <alignment horizontal="left" vertical="center" wrapText="1"/>
    </xf>
    <xf numFmtId="169" fontId="66" fillId="0" borderId="0" xfId="0" applyNumberFormat="1" applyFont="1" applyFill="1" applyAlignment="1">
      <alignment vertical="center" wrapText="1"/>
    </xf>
    <xf numFmtId="169" fontId="5" fillId="28" borderId="3" xfId="0" applyNumberFormat="1" applyFont="1" applyFill="1" applyBorder="1" applyAlignment="1">
      <alignment horizontal="center" vertical="center" wrapText="1"/>
    </xf>
    <xf numFmtId="169" fontId="5" fillId="28" borderId="0" xfId="0" applyNumberFormat="1" applyFont="1" applyFill="1" applyAlignment="1">
      <alignment horizontal="center" vertical="center"/>
    </xf>
    <xf numFmtId="169" fontId="4" fillId="28" borderId="0" xfId="0" applyNumberFormat="1" applyFont="1" applyFill="1" applyAlignment="1">
      <alignment horizontal="center" vertical="center" wrapText="1"/>
    </xf>
    <xf numFmtId="169" fontId="4" fillId="28" borderId="3" xfId="0" applyNumberFormat="1" applyFont="1" applyFill="1" applyBorder="1" applyAlignment="1">
      <alignment horizontal="center" vertical="center" wrapText="1"/>
    </xf>
    <xf numFmtId="169" fontId="7" fillId="28" borderId="3" xfId="0" applyNumberFormat="1" applyFont="1" applyFill="1" applyBorder="1" applyAlignment="1">
      <alignment horizontal="center" vertical="center" wrapText="1"/>
    </xf>
    <xf numFmtId="169" fontId="5" fillId="28" borderId="17" xfId="0" applyNumberFormat="1" applyFont="1" applyFill="1" applyBorder="1" applyAlignment="1">
      <alignment horizontal="center" vertical="center" wrapText="1"/>
    </xf>
    <xf numFmtId="169" fontId="5" fillId="28" borderId="3" xfId="0" applyNumberFormat="1" applyFont="1" applyFill="1" applyBorder="1" applyAlignment="1">
      <alignment horizontal="center" vertical="center"/>
    </xf>
    <xf numFmtId="169" fontId="4" fillId="28" borderId="3" xfId="0" applyNumberFormat="1" applyFont="1" applyFill="1" applyBorder="1" applyAlignment="1">
      <alignment horizontal="center" vertical="center"/>
    </xf>
    <xf numFmtId="169" fontId="4" fillId="28" borderId="16" xfId="0" applyNumberFormat="1" applyFont="1" applyFill="1" applyBorder="1" applyAlignment="1">
      <alignment horizontal="center" vertical="center" wrapText="1"/>
    </xf>
    <xf numFmtId="169" fontId="0" fillId="28" borderId="0" xfId="0" applyNumberFormat="1" applyFill="1"/>
    <xf numFmtId="169" fontId="5" fillId="28" borderId="0" xfId="0" applyNumberFormat="1" applyFont="1" applyFill="1" applyAlignment="1">
      <alignment horizontal="center" vertical="center" wrapText="1"/>
    </xf>
    <xf numFmtId="169" fontId="5" fillId="0" borderId="0" xfId="0" quotePrefix="1" applyNumberFormat="1" applyFont="1" applyFill="1" applyAlignment="1">
      <alignment horizontal="center" vertical="center"/>
    </xf>
    <xf numFmtId="169" fontId="5" fillId="0" borderId="0" xfId="0" applyNumberFormat="1" applyFont="1" applyFill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 wrapText="1"/>
    </xf>
    <xf numFmtId="169" fontId="0" fillId="0" borderId="0" xfId="0" applyNumberFormat="1" applyFill="1"/>
    <xf numFmtId="169" fontId="71" fillId="28" borderId="18" xfId="0" applyNumberFormat="1" applyFont="1" applyFill="1" applyBorder="1" applyAlignment="1">
      <alignment horizontal="left" vertical="center" wrapText="1"/>
    </xf>
    <xf numFmtId="169" fontId="71" fillId="28" borderId="18" xfId="0" quotePrefix="1" applyNumberFormat="1" applyFont="1" applyFill="1" applyBorder="1" applyAlignment="1">
      <alignment horizontal="center" vertical="center"/>
    </xf>
    <xf numFmtId="169" fontId="71" fillId="28" borderId="18" xfId="0" applyNumberFormat="1" applyFont="1" applyFill="1" applyBorder="1" applyAlignment="1">
      <alignment horizontal="center" vertical="center" wrapText="1"/>
    </xf>
    <xf numFmtId="169" fontId="71" fillId="0" borderId="18" xfId="0" applyNumberFormat="1" applyFont="1" applyFill="1" applyBorder="1" applyAlignment="1">
      <alignment horizontal="center" vertical="center" wrapText="1"/>
    </xf>
    <xf numFmtId="169" fontId="71" fillId="28" borderId="3" xfId="0" applyNumberFormat="1" applyFont="1" applyFill="1" applyBorder="1" applyAlignment="1">
      <alignment horizontal="center" vertical="center" wrapText="1"/>
    </xf>
    <xf numFmtId="169" fontId="71" fillId="28" borderId="0" xfId="0" applyNumberFormat="1" applyFont="1" applyFill="1" applyAlignment="1">
      <alignment vertical="center"/>
    </xf>
    <xf numFmtId="169" fontId="72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Border="1" applyAlignment="1">
      <alignment vertical="center"/>
    </xf>
    <xf numFmtId="169" fontId="5" fillId="0" borderId="3" xfId="0" applyNumberFormat="1" applyFont="1" applyFill="1" applyBorder="1" applyAlignment="1">
      <alignment vertical="center"/>
    </xf>
    <xf numFmtId="169" fontId="72" fillId="0" borderId="3" xfId="0" applyNumberFormat="1" applyFont="1" applyFill="1" applyBorder="1" applyAlignment="1">
      <alignment horizontal="center" vertical="center"/>
    </xf>
    <xf numFmtId="169" fontId="5" fillId="0" borderId="14" xfId="0" applyNumberFormat="1" applyFont="1" applyFill="1" applyBorder="1" applyAlignment="1">
      <alignment horizontal="left" vertical="top" wrapText="1"/>
    </xf>
    <xf numFmtId="169" fontId="5" fillId="0" borderId="15" xfId="0" applyNumberFormat="1" applyFont="1" applyFill="1" applyBorder="1" applyAlignment="1">
      <alignment vertical="top" wrapText="1"/>
    </xf>
    <xf numFmtId="169" fontId="5" fillId="0" borderId="3" xfId="0" applyNumberFormat="1" applyFont="1" applyFill="1" applyBorder="1" applyAlignment="1">
      <alignment vertical="top"/>
    </xf>
    <xf numFmtId="169" fontId="5" fillId="0" borderId="3" xfId="0" applyNumberFormat="1" applyFont="1" applyFill="1" applyBorder="1" applyAlignment="1">
      <alignment horizontal="center" vertical="top"/>
    </xf>
    <xf numFmtId="169" fontId="5" fillId="0" borderId="0" xfId="0" applyNumberFormat="1" applyFont="1" applyFill="1" applyAlignment="1">
      <alignment vertical="top"/>
    </xf>
    <xf numFmtId="169" fontId="5" fillId="0" borderId="15" xfId="0" applyNumberFormat="1" applyFont="1" applyFill="1" applyBorder="1" applyAlignment="1">
      <alignment vertical="top"/>
    </xf>
    <xf numFmtId="169" fontId="66" fillId="0" borderId="3" xfId="0" applyNumberFormat="1" applyFont="1" applyFill="1" applyBorder="1" applyAlignment="1">
      <alignment horizontal="center" vertical="top"/>
    </xf>
    <xf numFmtId="169" fontId="5" fillId="0" borderId="19" xfId="0" applyNumberFormat="1" applyFont="1" applyFill="1" applyBorder="1" applyAlignment="1">
      <alignment vertical="top" wrapText="1"/>
    </xf>
    <xf numFmtId="169" fontId="5" fillId="0" borderId="17" xfId="0" applyNumberFormat="1" applyFont="1" applyFill="1" applyBorder="1" applyAlignment="1">
      <alignment vertical="top"/>
    </xf>
    <xf numFmtId="169" fontId="5" fillId="0" borderId="3" xfId="0" applyNumberFormat="1" applyFont="1" applyFill="1" applyBorder="1" applyAlignment="1">
      <alignment vertical="top" wrapText="1"/>
    </xf>
    <xf numFmtId="169" fontId="5" fillId="0" borderId="3" xfId="0" quotePrefix="1" applyNumberFormat="1" applyFont="1" applyFill="1" applyBorder="1" applyAlignment="1">
      <alignment horizontal="center" vertical="center"/>
    </xf>
    <xf numFmtId="169" fontId="7" fillId="0" borderId="3" xfId="0" applyNumberFormat="1" applyFont="1" applyFill="1" applyBorder="1" applyAlignment="1">
      <alignment horizontal="left" vertical="center" wrapText="1"/>
    </xf>
    <xf numFmtId="169" fontId="7" fillId="0" borderId="3" xfId="0" quotePrefix="1" applyNumberFormat="1" applyFont="1" applyFill="1" applyBorder="1" applyAlignment="1">
      <alignment horizontal="center" vertical="center"/>
    </xf>
    <xf numFmtId="169" fontId="70" fillId="0" borderId="3" xfId="0" applyNumberFormat="1" applyFont="1" applyFill="1" applyBorder="1" applyAlignment="1">
      <alignment horizontal="left" vertical="center" wrapText="1"/>
    </xf>
    <xf numFmtId="169" fontId="5" fillId="0" borderId="17" xfId="0" applyNumberFormat="1" applyFont="1" applyFill="1" applyBorder="1" applyAlignment="1">
      <alignment horizontal="left" vertical="center" wrapText="1"/>
    </xf>
    <xf numFmtId="169" fontId="5" fillId="0" borderId="17" xfId="0" quotePrefix="1" applyNumberFormat="1" applyFont="1" applyFill="1" applyBorder="1" applyAlignment="1">
      <alignment horizontal="center" vertical="center"/>
    </xf>
    <xf numFmtId="169" fontId="4" fillId="0" borderId="14" xfId="0" applyNumberFormat="1" applyFont="1" applyFill="1" applyBorder="1" applyAlignment="1">
      <alignment horizontal="left" vertical="center" wrapText="1"/>
    </xf>
    <xf numFmtId="169" fontId="71" fillId="0" borderId="0" xfId="0" applyNumberFormat="1" applyFont="1" applyFill="1" applyAlignment="1">
      <alignment vertical="center"/>
    </xf>
    <xf numFmtId="169" fontId="5" fillId="0" borderId="18" xfId="0" quotePrefix="1" applyNumberFormat="1" applyFont="1" applyFill="1" applyBorder="1" applyAlignment="1">
      <alignment horizontal="center" vertical="center"/>
    </xf>
    <xf numFmtId="169" fontId="4" fillId="0" borderId="3" xfId="0" quotePrefix="1" applyNumberFormat="1" applyFont="1" applyFill="1" applyBorder="1" applyAlignment="1">
      <alignment horizontal="center" vertical="center"/>
    </xf>
    <xf numFmtId="169" fontId="6" fillId="0" borderId="18" xfId="0" applyNumberFormat="1" applyFont="1" applyFill="1" applyBorder="1" applyAlignment="1">
      <alignment horizontal="left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center" vertical="center"/>
    </xf>
    <xf numFmtId="169" fontId="5" fillId="0" borderId="3" xfId="0" quotePrefix="1" applyNumberFormat="1" applyFont="1" applyFill="1" applyBorder="1" applyAlignment="1">
      <alignment horizontal="center" vertical="center" wrapText="1"/>
    </xf>
    <xf numFmtId="169" fontId="6" fillId="0" borderId="3" xfId="0" quotePrefix="1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left" vertical="center" wrapText="1"/>
    </xf>
    <xf numFmtId="169" fontId="5" fillId="0" borderId="0" xfId="0" applyNumberFormat="1" applyFont="1" applyFill="1" applyAlignment="1">
      <alignment horizontal="left" vertical="center" wrapText="1"/>
    </xf>
    <xf numFmtId="169" fontId="5" fillId="0" borderId="0" xfId="0" applyNumberFormat="1" applyFont="1" applyFill="1" applyAlignment="1">
      <alignment vertical="center" wrapText="1"/>
    </xf>
    <xf numFmtId="169" fontId="5" fillId="0" borderId="18" xfId="0" applyNumberFormat="1" applyFont="1" applyFill="1" applyBorder="1" applyAlignment="1">
      <alignment horizontal="left" vertical="center" wrapText="1"/>
    </xf>
    <xf numFmtId="169" fontId="5" fillId="0" borderId="18" xfId="0" applyNumberFormat="1" applyFont="1" applyFill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vertical="center"/>
    </xf>
    <xf numFmtId="169" fontId="66" fillId="0" borderId="0" xfId="0" applyNumberFormat="1" applyFont="1" applyFill="1" applyAlignment="1">
      <alignment horizontal="justify" vertical="center"/>
    </xf>
    <xf numFmtId="169" fontId="67" fillId="0" borderId="20" xfId="0" applyNumberFormat="1" applyFont="1" applyFill="1" applyBorder="1" applyAlignment="1">
      <alignment horizontal="left" vertical="center" wrapText="1"/>
    </xf>
    <xf numFmtId="169" fontId="67" fillId="0" borderId="0" xfId="0" applyNumberFormat="1" applyFont="1" applyFill="1" applyAlignment="1">
      <alignment horizontal="left" vertical="center" wrapText="1"/>
    </xf>
    <xf numFmtId="169" fontId="5" fillId="0" borderId="20" xfId="0" applyNumberFormat="1" applyFont="1" applyFill="1" applyBorder="1" applyAlignment="1">
      <alignment horizontal="left" vertical="center" wrapText="1"/>
    </xf>
    <xf numFmtId="169" fontId="5" fillId="0" borderId="0" xfId="0" applyNumberFormat="1" applyFont="1" applyFill="1" applyAlignment="1">
      <alignment horizontal="left" vertical="center" wrapText="1"/>
    </xf>
    <xf numFmtId="169" fontId="4" fillId="0" borderId="0" xfId="0" applyNumberFormat="1" applyFont="1" applyFill="1" applyAlignment="1">
      <alignment horizontal="left" vertical="center"/>
    </xf>
    <xf numFmtId="169" fontId="4" fillId="0" borderId="14" xfId="0" applyNumberFormat="1" applyFont="1" applyFill="1" applyBorder="1" applyAlignment="1">
      <alignment horizontal="left" vertical="center" wrapText="1"/>
    </xf>
    <xf numFmtId="169" fontId="4" fillId="0" borderId="16" xfId="0" applyNumberFormat="1" applyFont="1" applyFill="1" applyBorder="1" applyAlignment="1">
      <alignment horizontal="left" vertical="center" wrapText="1"/>
    </xf>
    <xf numFmtId="169" fontId="4" fillId="0" borderId="15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Fill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top"/>
    </xf>
    <xf numFmtId="169" fontId="5" fillId="0" borderId="3" xfId="0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Alignment="1">
      <alignment horizontal="left" vertical="center"/>
    </xf>
    <xf numFmtId="169" fontId="5" fillId="0" borderId="0" xfId="0" applyNumberFormat="1" applyFont="1" applyFill="1" applyAlignment="1">
      <alignment horizontal="center" vertical="center"/>
    </xf>
    <xf numFmtId="169" fontId="4" fillId="0" borderId="3" xfId="0" applyNumberFormat="1" applyFont="1" applyFill="1" applyBorder="1" applyAlignment="1">
      <alignment horizontal="left" vertical="center" wrapText="1"/>
    </xf>
    <xf numFmtId="169" fontId="5" fillId="0" borderId="21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left" vertical="center"/>
    </xf>
    <xf numFmtId="169" fontId="5" fillId="0" borderId="16" xfId="0" applyNumberFormat="1" applyFont="1" applyFill="1" applyBorder="1" applyAlignment="1">
      <alignment horizontal="left" vertical="top" wrapText="1"/>
    </xf>
    <xf numFmtId="169" fontId="5" fillId="0" borderId="16" xfId="0" applyNumberFormat="1" applyFont="1" applyFill="1" applyBorder="1" applyAlignment="1">
      <alignment horizontal="center" vertical="top" wrapText="1"/>
    </xf>
    <xf numFmtId="169" fontId="4" fillId="0" borderId="0" xfId="0" applyNumberFormat="1" applyFont="1" applyFill="1" applyAlignment="1">
      <alignment horizontal="center" vertical="center"/>
    </xf>
    <xf numFmtId="169" fontId="0" fillId="0" borderId="16" xfId="0" applyNumberFormat="1" applyFill="1" applyBorder="1" applyAlignment="1">
      <alignment horizontal="left" vertical="top" wrapText="1"/>
    </xf>
    <xf numFmtId="169" fontId="0" fillId="0" borderId="15" xfId="0" applyNumberFormat="1" applyFill="1" applyBorder="1" applyAlignment="1">
      <alignment horizontal="left" vertical="top" wrapText="1"/>
    </xf>
    <xf numFmtId="169" fontId="5" fillId="0" borderId="14" xfId="0" applyNumberFormat="1" applyFont="1" applyFill="1" applyBorder="1" applyAlignment="1">
      <alignment horizontal="center" vertical="center"/>
    </xf>
    <xf numFmtId="169" fontId="5" fillId="0" borderId="15" xfId="0" applyNumberFormat="1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top" wrapText="1"/>
    </xf>
    <xf numFmtId="169" fontId="5" fillId="0" borderId="16" xfId="0" applyNumberFormat="1" applyFont="1" applyBorder="1" applyAlignment="1">
      <alignment horizontal="left" vertical="top" wrapText="1"/>
    </xf>
    <xf numFmtId="169" fontId="0" fillId="0" borderId="16" xfId="0" applyNumberFormat="1" applyBorder="1" applyAlignment="1">
      <alignment horizontal="left" vertical="top" wrapText="1"/>
    </xf>
    <xf numFmtId="169" fontId="0" fillId="0" borderId="15" xfId="0" applyNumberFormat="1" applyBorder="1" applyAlignment="1">
      <alignment horizontal="left" vertical="top" wrapText="1"/>
    </xf>
    <xf numFmtId="169" fontId="5" fillId="0" borderId="0" xfId="0" applyNumberFormat="1" applyFont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169" fontId="5" fillId="0" borderId="0" xfId="0" applyNumberFormat="1" applyFont="1" applyAlignment="1">
      <alignment horizontal="left" vertical="center" wrapText="1"/>
    </xf>
    <xf numFmtId="169" fontId="5" fillId="0" borderId="3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top" wrapText="1"/>
    </xf>
    <xf numFmtId="169" fontId="5" fillId="0" borderId="16" xfId="0" applyNumberFormat="1" applyFont="1" applyBorder="1" applyAlignment="1">
      <alignment horizontal="center" vertical="top" wrapText="1"/>
    </xf>
    <xf numFmtId="169" fontId="4" fillId="0" borderId="14" xfId="0" applyNumberFormat="1" applyFont="1" applyBorder="1" applyAlignment="1">
      <alignment horizontal="left" vertical="center" wrapText="1"/>
    </xf>
    <xf numFmtId="169" fontId="4" fillId="0" borderId="16" xfId="0" applyNumberFormat="1" applyFont="1" applyBorder="1" applyAlignment="1">
      <alignment horizontal="left" vertical="center" wrapText="1"/>
    </xf>
    <xf numFmtId="169" fontId="4" fillId="0" borderId="15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top"/>
    </xf>
    <xf numFmtId="169" fontId="5" fillId="0" borderId="3" xfId="0" applyNumberFormat="1" applyFont="1" applyBorder="1" applyAlignment="1">
      <alignment horizontal="center" vertical="top" wrapText="1"/>
    </xf>
    <xf numFmtId="169" fontId="5" fillId="28" borderId="3" xfId="0" applyNumberFormat="1" applyFont="1" applyFill="1" applyBorder="1" applyAlignment="1">
      <alignment horizontal="center" vertical="top" wrapText="1"/>
    </xf>
    <xf numFmtId="169" fontId="4" fillId="0" borderId="3" xfId="0" applyNumberFormat="1" applyFont="1" applyBorder="1" applyAlignment="1">
      <alignment horizontal="left" vertical="center" wrapText="1"/>
    </xf>
    <xf numFmtId="169" fontId="5" fillId="0" borderId="21" xfId="0" applyNumberFormat="1" applyFont="1" applyBorder="1" applyAlignment="1">
      <alignment horizontal="center" vertical="center"/>
    </xf>
    <xf numFmtId="169" fontId="5" fillId="0" borderId="0" xfId="0" applyNumberFormat="1" applyFont="1" applyAlignment="1">
      <alignment horizontal="left" vertical="center"/>
    </xf>
    <xf numFmtId="169" fontId="5" fillId="0" borderId="20" xfId="0" applyNumberFormat="1" applyFont="1" applyBorder="1" applyAlignment="1">
      <alignment horizontal="left" vertical="center" wrapText="1"/>
    </xf>
    <xf numFmtId="169" fontId="67" fillId="0" borderId="20" xfId="0" applyNumberFormat="1" applyFont="1" applyBorder="1" applyAlignment="1">
      <alignment horizontal="left" vertical="center" wrapText="1"/>
    </xf>
    <xf numFmtId="169" fontId="67" fillId="0" borderId="0" xfId="0" applyNumberFormat="1" applyFont="1" applyAlignment="1">
      <alignment horizontal="left" vertical="center" wrapText="1"/>
    </xf>
  </cellXfs>
  <cellStyles count="352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Итог 2" xfId="219" xr:uid="{00000000-0005-0000-0000-0000DA000000}"/>
    <cellStyle name="Итог 3" xfId="220" xr:uid="{00000000-0005-0000-0000-0000DB000000}"/>
    <cellStyle name="Контрольная ячейка 2" xfId="221" xr:uid="{00000000-0005-0000-0000-0000DC000000}"/>
    <cellStyle name="Контрольная ячейка 3" xfId="222" xr:uid="{00000000-0005-0000-0000-0000DD000000}"/>
    <cellStyle name="Название 2" xfId="223" xr:uid="{00000000-0005-0000-0000-0000DE000000}"/>
    <cellStyle name="Название 3" xfId="224" xr:uid="{00000000-0005-0000-0000-0000DF000000}"/>
    <cellStyle name="Нейтральный 2" xfId="225" xr:uid="{00000000-0005-0000-0000-0000E0000000}"/>
    <cellStyle name="Нейтральный 3" xfId="226" xr:uid="{00000000-0005-0000-0000-0000E1000000}"/>
    <cellStyle name="Обычный" xfId="0" builtinId="0"/>
    <cellStyle name="Обычный 10" xfId="227" xr:uid="{00000000-0005-0000-0000-0000E3000000}"/>
    <cellStyle name="Обычный 11" xfId="228" xr:uid="{00000000-0005-0000-0000-0000E4000000}"/>
    <cellStyle name="Обычный 12" xfId="229" xr:uid="{00000000-0005-0000-0000-0000E5000000}"/>
    <cellStyle name="Обычный 13" xfId="230" xr:uid="{00000000-0005-0000-0000-0000E6000000}"/>
    <cellStyle name="Обычный 14" xfId="231" xr:uid="{00000000-0005-0000-0000-0000E7000000}"/>
    <cellStyle name="Обычный 15" xfId="232" xr:uid="{00000000-0005-0000-0000-0000E8000000}"/>
    <cellStyle name="Обычный 16" xfId="233" xr:uid="{00000000-0005-0000-0000-0000E9000000}"/>
    <cellStyle name="Обычный 17" xfId="234" xr:uid="{00000000-0005-0000-0000-0000EA000000}"/>
    <cellStyle name="Обычный 18" xfId="235" xr:uid="{00000000-0005-0000-0000-0000EB000000}"/>
    <cellStyle name="Обычный 2" xfId="236" xr:uid="{00000000-0005-0000-0000-0000EC000000}"/>
    <cellStyle name="Обычный 2 10" xfId="237" xr:uid="{00000000-0005-0000-0000-0000ED000000}"/>
    <cellStyle name="Обычный 2 11" xfId="238" xr:uid="{00000000-0005-0000-0000-0000EE000000}"/>
    <cellStyle name="Обычный 2 12" xfId="239" xr:uid="{00000000-0005-0000-0000-0000EF000000}"/>
    <cellStyle name="Обычный 2 13" xfId="240" xr:uid="{00000000-0005-0000-0000-0000F0000000}"/>
    <cellStyle name="Обычный 2 14" xfId="241" xr:uid="{00000000-0005-0000-0000-0000F1000000}"/>
    <cellStyle name="Обычный 2 15" xfId="242" xr:uid="{00000000-0005-0000-0000-0000F2000000}"/>
    <cellStyle name="Обычный 2 16" xfId="243" xr:uid="{00000000-0005-0000-0000-0000F3000000}"/>
    <cellStyle name="Обычный 2 2" xfId="244" xr:uid="{00000000-0005-0000-0000-0000F4000000}"/>
    <cellStyle name="Обычный 2 2 2" xfId="245" xr:uid="{00000000-0005-0000-0000-0000F5000000}"/>
    <cellStyle name="Обычный 2 2 3" xfId="246" xr:uid="{00000000-0005-0000-0000-0000F6000000}"/>
    <cellStyle name="Обычный 2 2_Расшифровка прочих" xfId="247" xr:uid="{00000000-0005-0000-0000-0000F7000000}"/>
    <cellStyle name="Обычный 2 3" xfId="248" xr:uid="{00000000-0005-0000-0000-0000F8000000}"/>
    <cellStyle name="Обычный 2 4" xfId="249" xr:uid="{00000000-0005-0000-0000-0000F9000000}"/>
    <cellStyle name="Обычный 2 5" xfId="250" xr:uid="{00000000-0005-0000-0000-0000FA000000}"/>
    <cellStyle name="Обычный 2 6" xfId="251" xr:uid="{00000000-0005-0000-0000-0000FB000000}"/>
    <cellStyle name="Обычный 2 7" xfId="252" xr:uid="{00000000-0005-0000-0000-0000FC000000}"/>
    <cellStyle name="Обычный 2 8" xfId="253" xr:uid="{00000000-0005-0000-0000-0000FD000000}"/>
    <cellStyle name="Обычный 2 9" xfId="254" xr:uid="{00000000-0005-0000-0000-0000FE000000}"/>
    <cellStyle name="Обычный 2_2604-2010" xfId="255" xr:uid="{00000000-0005-0000-0000-0000FF000000}"/>
    <cellStyle name="Обычный 3" xfId="256" xr:uid="{00000000-0005-0000-0000-000000010000}"/>
    <cellStyle name="Обычный 3 10" xfId="257" xr:uid="{00000000-0005-0000-0000-000001010000}"/>
    <cellStyle name="Обычный 3 11" xfId="258" xr:uid="{00000000-0005-0000-0000-000002010000}"/>
    <cellStyle name="Обычный 3 12" xfId="259" xr:uid="{00000000-0005-0000-0000-000003010000}"/>
    <cellStyle name="Обычный 3 13" xfId="260" xr:uid="{00000000-0005-0000-0000-000004010000}"/>
    <cellStyle name="Обычный 3 14" xfId="261" xr:uid="{00000000-0005-0000-0000-000005010000}"/>
    <cellStyle name="Обычный 3 2" xfId="262" xr:uid="{00000000-0005-0000-0000-000006010000}"/>
    <cellStyle name="Обычный 3 3" xfId="263" xr:uid="{00000000-0005-0000-0000-000007010000}"/>
    <cellStyle name="Обычный 3 4" xfId="264" xr:uid="{00000000-0005-0000-0000-000008010000}"/>
    <cellStyle name="Обычный 3 5" xfId="265" xr:uid="{00000000-0005-0000-0000-000009010000}"/>
    <cellStyle name="Обычный 3 6" xfId="266" xr:uid="{00000000-0005-0000-0000-00000A010000}"/>
    <cellStyle name="Обычный 3 7" xfId="267" xr:uid="{00000000-0005-0000-0000-00000B010000}"/>
    <cellStyle name="Обычный 3 8" xfId="268" xr:uid="{00000000-0005-0000-0000-00000C010000}"/>
    <cellStyle name="Обычный 3 9" xfId="269" xr:uid="{00000000-0005-0000-0000-00000D010000}"/>
    <cellStyle name="Обычный 3_Дефицит_7 млрд_0608_бс" xfId="270" xr:uid="{00000000-0005-0000-0000-00000E010000}"/>
    <cellStyle name="Обычный 4" xfId="271" xr:uid="{00000000-0005-0000-0000-00000F010000}"/>
    <cellStyle name="Обычный 5" xfId="272" xr:uid="{00000000-0005-0000-0000-000010010000}"/>
    <cellStyle name="Обычный 5 2" xfId="273" xr:uid="{00000000-0005-0000-0000-000011010000}"/>
    <cellStyle name="Обычный 6" xfId="274" xr:uid="{00000000-0005-0000-0000-000012010000}"/>
    <cellStyle name="Обычный 6 2" xfId="275" xr:uid="{00000000-0005-0000-0000-000013010000}"/>
    <cellStyle name="Обычный 6 3" xfId="276" xr:uid="{00000000-0005-0000-0000-000014010000}"/>
    <cellStyle name="Обычный 6 4" xfId="277" xr:uid="{00000000-0005-0000-0000-000015010000}"/>
    <cellStyle name="Обычный 6_Дефицит_7 млрд_0608_бс" xfId="278" xr:uid="{00000000-0005-0000-0000-000016010000}"/>
    <cellStyle name="Обычный 7" xfId="279" xr:uid="{00000000-0005-0000-0000-000017010000}"/>
    <cellStyle name="Обычный 7 2" xfId="280" xr:uid="{00000000-0005-0000-0000-000018010000}"/>
    <cellStyle name="Обычный 8" xfId="281" xr:uid="{00000000-0005-0000-0000-000019010000}"/>
    <cellStyle name="Обычный 9" xfId="282" xr:uid="{00000000-0005-0000-0000-00001A010000}"/>
    <cellStyle name="Обычный 9 2" xfId="283" xr:uid="{00000000-0005-0000-0000-00001B010000}"/>
    <cellStyle name="Плохой 2" xfId="284" xr:uid="{00000000-0005-0000-0000-00001C010000}"/>
    <cellStyle name="Плохой 3" xfId="285" xr:uid="{00000000-0005-0000-0000-00001D010000}"/>
    <cellStyle name="Пояснение 2" xfId="286" xr:uid="{00000000-0005-0000-0000-00001E010000}"/>
    <cellStyle name="Пояснение 3" xfId="287" xr:uid="{00000000-0005-0000-0000-00001F010000}"/>
    <cellStyle name="Примечание 2" xfId="288" xr:uid="{00000000-0005-0000-0000-000020010000}"/>
    <cellStyle name="Примечание 3" xfId="289" xr:uid="{00000000-0005-0000-0000-000021010000}"/>
    <cellStyle name="Процентный 2" xfId="290" xr:uid="{00000000-0005-0000-0000-000022010000}"/>
    <cellStyle name="Процентный 2 10" xfId="291" xr:uid="{00000000-0005-0000-0000-000023010000}"/>
    <cellStyle name="Процентный 2 11" xfId="292" xr:uid="{00000000-0005-0000-0000-000024010000}"/>
    <cellStyle name="Процентный 2 12" xfId="293" xr:uid="{00000000-0005-0000-0000-000025010000}"/>
    <cellStyle name="Процентный 2 13" xfId="294" xr:uid="{00000000-0005-0000-0000-000026010000}"/>
    <cellStyle name="Процентный 2 14" xfId="295" xr:uid="{00000000-0005-0000-0000-000027010000}"/>
    <cellStyle name="Процентный 2 15" xfId="296" xr:uid="{00000000-0005-0000-0000-000028010000}"/>
    <cellStyle name="Процентный 2 16" xfId="297" xr:uid="{00000000-0005-0000-0000-000029010000}"/>
    <cellStyle name="Процентный 2 2" xfId="298" xr:uid="{00000000-0005-0000-0000-00002A010000}"/>
    <cellStyle name="Процентный 2 3" xfId="299" xr:uid="{00000000-0005-0000-0000-00002B010000}"/>
    <cellStyle name="Процентный 2 4" xfId="300" xr:uid="{00000000-0005-0000-0000-00002C010000}"/>
    <cellStyle name="Процентный 2 5" xfId="301" xr:uid="{00000000-0005-0000-0000-00002D010000}"/>
    <cellStyle name="Процентный 2 6" xfId="302" xr:uid="{00000000-0005-0000-0000-00002E010000}"/>
    <cellStyle name="Процентный 2 7" xfId="303" xr:uid="{00000000-0005-0000-0000-00002F010000}"/>
    <cellStyle name="Процентный 2 8" xfId="304" xr:uid="{00000000-0005-0000-0000-000030010000}"/>
    <cellStyle name="Процентный 2 9" xfId="305" xr:uid="{00000000-0005-0000-0000-000031010000}"/>
    <cellStyle name="Процентный 3" xfId="306" xr:uid="{00000000-0005-0000-0000-000032010000}"/>
    <cellStyle name="Процентный 4" xfId="307" xr:uid="{00000000-0005-0000-0000-000033010000}"/>
    <cellStyle name="Процентный 4 2" xfId="308" xr:uid="{00000000-0005-0000-0000-000034010000}"/>
    <cellStyle name="Связанная ячейка 2" xfId="309" xr:uid="{00000000-0005-0000-0000-000035010000}"/>
    <cellStyle name="Связанная ячейка 3" xfId="310" xr:uid="{00000000-0005-0000-0000-000036010000}"/>
    <cellStyle name="Стиль 1" xfId="311" xr:uid="{00000000-0005-0000-0000-000037010000}"/>
    <cellStyle name="Стиль 1 2" xfId="312" xr:uid="{00000000-0005-0000-0000-000038010000}"/>
    <cellStyle name="Стиль 1 3" xfId="313" xr:uid="{00000000-0005-0000-0000-000039010000}"/>
    <cellStyle name="Стиль 1 4" xfId="314" xr:uid="{00000000-0005-0000-0000-00003A010000}"/>
    <cellStyle name="Стиль 1 5" xfId="315" xr:uid="{00000000-0005-0000-0000-00003B010000}"/>
    <cellStyle name="Стиль 1 6" xfId="316" xr:uid="{00000000-0005-0000-0000-00003C010000}"/>
    <cellStyle name="Стиль 1 7" xfId="317" xr:uid="{00000000-0005-0000-0000-00003D010000}"/>
    <cellStyle name="Текст предупреждения 2" xfId="318" xr:uid="{00000000-0005-0000-0000-00003E010000}"/>
    <cellStyle name="Текст предупреждения 3" xfId="319" xr:uid="{00000000-0005-0000-0000-00003F010000}"/>
    <cellStyle name="Тысячи [0]_1.62" xfId="320" xr:uid="{00000000-0005-0000-0000-000040010000}"/>
    <cellStyle name="Тысячи_1.62" xfId="321" xr:uid="{00000000-0005-0000-0000-000041010000}"/>
    <cellStyle name="Финансовый 2" xfId="322" xr:uid="{00000000-0005-0000-0000-000042010000}"/>
    <cellStyle name="Финансовый 2 10" xfId="323" xr:uid="{00000000-0005-0000-0000-000043010000}"/>
    <cellStyle name="Финансовый 2 11" xfId="324" xr:uid="{00000000-0005-0000-0000-000044010000}"/>
    <cellStyle name="Финансовый 2 12" xfId="325" xr:uid="{00000000-0005-0000-0000-000045010000}"/>
    <cellStyle name="Финансовый 2 13" xfId="326" xr:uid="{00000000-0005-0000-0000-000046010000}"/>
    <cellStyle name="Финансовый 2 14" xfId="327" xr:uid="{00000000-0005-0000-0000-000047010000}"/>
    <cellStyle name="Финансовый 2 15" xfId="328" xr:uid="{00000000-0005-0000-0000-000048010000}"/>
    <cellStyle name="Финансовый 2 16" xfId="329" xr:uid="{00000000-0005-0000-0000-000049010000}"/>
    <cellStyle name="Финансовый 2 17" xfId="330" xr:uid="{00000000-0005-0000-0000-00004A010000}"/>
    <cellStyle name="Финансовый 2 2" xfId="331" xr:uid="{00000000-0005-0000-0000-00004B010000}"/>
    <cellStyle name="Финансовый 2 3" xfId="332" xr:uid="{00000000-0005-0000-0000-00004C010000}"/>
    <cellStyle name="Финансовый 2 4" xfId="333" xr:uid="{00000000-0005-0000-0000-00004D010000}"/>
    <cellStyle name="Финансовый 2 5" xfId="334" xr:uid="{00000000-0005-0000-0000-00004E010000}"/>
    <cellStyle name="Финансовый 2 6" xfId="335" xr:uid="{00000000-0005-0000-0000-00004F010000}"/>
    <cellStyle name="Финансовый 2 7" xfId="336" xr:uid="{00000000-0005-0000-0000-000050010000}"/>
    <cellStyle name="Финансовый 2 8" xfId="337" xr:uid="{00000000-0005-0000-0000-000051010000}"/>
    <cellStyle name="Финансовый 2 9" xfId="338" xr:uid="{00000000-0005-0000-0000-000052010000}"/>
    <cellStyle name="Финансовый 3" xfId="339" xr:uid="{00000000-0005-0000-0000-000053010000}"/>
    <cellStyle name="Финансовый 3 2" xfId="340" xr:uid="{00000000-0005-0000-0000-000054010000}"/>
    <cellStyle name="Финансовый 4" xfId="341" xr:uid="{00000000-0005-0000-0000-000055010000}"/>
    <cellStyle name="Финансовый 4 2" xfId="342" xr:uid="{00000000-0005-0000-0000-000056010000}"/>
    <cellStyle name="Финансовый 4 3" xfId="343" xr:uid="{00000000-0005-0000-0000-000057010000}"/>
    <cellStyle name="Финансовый 5" xfId="344" xr:uid="{00000000-0005-0000-0000-000058010000}"/>
    <cellStyle name="Финансовый 6" xfId="345" xr:uid="{00000000-0005-0000-0000-000059010000}"/>
    <cellStyle name="Финансовый 7" xfId="346" xr:uid="{00000000-0005-0000-0000-00005A010000}"/>
    <cellStyle name="Хороший 2" xfId="347" xr:uid="{00000000-0005-0000-0000-00005B010000}"/>
    <cellStyle name="Хороший 3" xfId="348" xr:uid="{00000000-0005-0000-0000-00005C010000}"/>
    <cellStyle name="числовой" xfId="349" xr:uid="{00000000-0005-0000-0000-00005D010000}"/>
    <cellStyle name="Ю" xfId="350" xr:uid="{00000000-0005-0000-0000-00005E010000}"/>
    <cellStyle name="Ю-FreeSet_10" xfId="351" xr:uid="{00000000-0005-0000-0000-00005F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327"/>
  <sheetViews>
    <sheetView tabSelected="1" view="pageBreakPreview" zoomScale="75" zoomScaleNormal="75" zoomScaleSheetLayoutView="75" workbookViewId="0">
      <selection activeCell="D125" sqref="D125"/>
    </sheetView>
  </sheetViews>
  <sheetFormatPr defaultColWidth="9.140625" defaultRowHeight="18.75"/>
  <cols>
    <col min="1" max="1" width="93.140625" style="55" customWidth="1"/>
    <col min="2" max="2" width="14.85546875" style="89" customWidth="1"/>
    <col min="3" max="3" width="18" style="89" customWidth="1"/>
    <col min="4" max="4" width="16.28515625" style="89" customWidth="1"/>
    <col min="5" max="5" width="16.5703125" style="55" customWidth="1"/>
    <col min="6" max="6" width="16.28515625" style="55" customWidth="1"/>
    <col min="7" max="7" width="19" style="55" customWidth="1"/>
    <col min="8" max="8" width="16.28515625" style="55" customWidth="1"/>
    <col min="9" max="9" width="23.7109375" style="55" customWidth="1"/>
    <col min="10" max="10" width="9.140625" style="55"/>
    <col min="11" max="11" width="9.7109375" style="55" bestFit="1" customWidth="1"/>
    <col min="12" max="12" width="15.28515625" style="55" bestFit="1" customWidth="1"/>
    <col min="13" max="13" width="11.140625" style="55" bestFit="1" customWidth="1"/>
    <col min="14" max="16384" width="9.140625" style="55"/>
  </cols>
  <sheetData>
    <row r="1" spans="1:9">
      <c r="D1" s="88" t="s">
        <v>127</v>
      </c>
      <c r="H1" s="148" t="s">
        <v>68</v>
      </c>
      <c r="I1" s="148"/>
    </row>
    <row r="2" spans="1:9">
      <c r="H2" s="55" t="s">
        <v>121</v>
      </c>
      <c r="I2" s="134"/>
    </row>
    <row r="4" spans="1:9">
      <c r="H4" s="55" t="s">
        <v>126</v>
      </c>
    </row>
    <row r="7" spans="1:9">
      <c r="H7" s="102" t="s">
        <v>49</v>
      </c>
      <c r="I7" s="64" t="s">
        <v>123</v>
      </c>
    </row>
    <row r="8" spans="1:9">
      <c r="H8" s="102" t="s">
        <v>50</v>
      </c>
      <c r="I8" s="64"/>
    </row>
    <row r="9" spans="1:9">
      <c r="H9" s="102" t="s">
        <v>51</v>
      </c>
      <c r="I9" s="64"/>
    </row>
    <row r="10" spans="1:9">
      <c r="H10" s="102" t="s">
        <v>52</v>
      </c>
      <c r="I10" s="64"/>
    </row>
    <row r="11" spans="1:9">
      <c r="H11" s="158" t="s">
        <v>53</v>
      </c>
      <c r="I11" s="159"/>
    </row>
    <row r="13" spans="1:9">
      <c r="B13" s="139"/>
      <c r="C13" s="139"/>
      <c r="D13" s="139"/>
      <c r="E13" s="139"/>
      <c r="H13" s="160" t="s">
        <v>35</v>
      </c>
      <c r="I13" s="160"/>
    </row>
    <row r="14" spans="1:9" s="108" customFormat="1" ht="37.5" customHeight="1">
      <c r="A14" s="104" t="s">
        <v>9</v>
      </c>
      <c r="B14" s="153" t="s">
        <v>117</v>
      </c>
      <c r="C14" s="153"/>
      <c r="D14" s="153"/>
      <c r="E14" s="153"/>
      <c r="F14" s="153"/>
      <c r="G14" s="105"/>
      <c r="H14" s="106" t="s">
        <v>27</v>
      </c>
      <c r="I14" s="107">
        <v>38661186</v>
      </c>
    </row>
    <row r="15" spans="1:9" s="108" customFormat="1">
      <c r="A15" s="104" t="s">
        <v>10</v>
      </c>
      <c r="B15" s="153" t="s">
        <v>104</v>
      </c>
      <c r="C15" s="153"/>
      <c r="D15" s="153"/>
      <c r="E15" s="153"/>
      <c r="F15" s="56"/>
      <c r="G15" s="109"/>
      <c r="H15" s="106" t="s">
        <v>26</v>
      </c>
      <c r="I15" s="107">
        <v>150</v>
      </c>
    </row>
    <row r="16" spans="1:9" s="108" customFormat="1">
      <c r="A16" s="104" t="s">
        <v>15</v>
      </c>
      <c r="B16" s="153" t="s">
        <v>105</v>
      </c>
      <c r="C16" s="153"/>
      <c r="D16" s="153"/>
      <c r="E16" s="153"/>
      <c r="F16" s="56"/>
      <c r="G16" s="109"/>
      <c r="H16" s="106" t="s">
        <v>25</v>
      </c>
      <c r="I16" s="107">
        <v>5124755100</v>
      </c>
    </row>
    <row r="17" spans="1:9" s="108" customFormat="1">
      <c r="A17" s="104" t="s">
        <v>20</v>
      </c>
      <c r="B17" s="153"/>
      <c r="C17" s="153"/>
      <c r="D17" s="153"/>
      <c r="E17" s="153"/>
      <c r="F17" s="57"/>
      <c r="G17" s="105"/>
      <c r="H17" s="106" t="s">
        <v>5</v>
      </c>
      <c r="I17" s="107"/>
    </row>
    <row r="18" spans="1:9" s="108" customFormat="1">
      <c r="A18" s="104" t="s">
        <v>12</v>
      </c>
      <c r="B18" s="153" t="s">
        <v>80</v>
      </c>
      <c r="C18" s="153"/>
      <c r="D18" s="153"/>
      <c r="E18" s="153"/>
      <c r="F18" s="57"/>
      <c r="G18" s="105"/>
      <c r="H18" s="106" t="s">
        <v>4</v>
      </c>
      <c r="I18" s="107"/>
    </row>
    <row r="19" spans="1:9" s="108" customFormat="1">
      <c r="A19" s="104" t="s">
        <v>11</v>
      </c>
      <c r="B19" s="153" t="s">
        <v>43</v>
      </c>
      <c r="C19" s="153"/>
      <c r="D19" s="153"/>
      <c r="E19" s="153"/>
      <c r="F19" s="57"/>
      <c r="G19" s="111"/>
      <c r="H19" s="112" t="s">
        <v>6</v>
      </c>
      <c r="I19" s="107" t="s">
        <v>122</v>
      </c>
    </row>
    <row r="20" spans="1:9" s="108" customFormat="1">
      <c r="A20" s="104" t="s">
        <v>42</v>
      </c>
      <c r="B20" s="153"/>
      <c r="C20" s="153"/>
      <c r="D20" s="153"/>
      <c r="E20" s="153"/>
      <c r="F20" s="153" t="s">
        <v>32</v>
      </c>
      <c r="G20" s="156"/>
      <c r="H20" s="157"/>
      <c r="I20" s="100"/>
    </row>
    <row r="21" spans="1:9" s="108" customFormat="1">
      <c r="A21" s="104" t="s">
        <v>16</v>
      </c>
      <c r="B21" s="153" t="s">
        <v>81</v>
      </c>
      <c r="C21" s="153"/>
      <c r="D21" s="153"/>
      <c r="E21" s="153"/>
      <c r="F21" s="153" t="s">
        <v>33</v>
      </c>
      <c r="G21" s="156"/>
      <c r="H21" s="157"/>
      <c r="I21" s="113"/>
    </row>
    <row r="22" spans="1:9" s="108" customFormat="1">
      <c r="A22" s="104" t="s">
        <v>23</v>
      </c>
      <c r="B22" s="161">
        <v>142.75</v>
      </c>
      <c r="C22" s="161"/>
      <c r="D22" s="161"/>
      <c r="E22" s="161"/>
      <c r="F22" s="57"/>
      <c r="G22" s="57"/>
      <c r="H22" s="57"/>
      <c r="I22" s="105"/>
    </row>
    <row r="23" spans="1:9" s="108" customFormat="1">
      <c r="A23" s="104" t="s">
        <v>7</v>
      </c>
      <c r="B23" s="154" t="s">
        <v>82</v>
      </c>
      <c r="C23" s="154"/>
      <c r="D23" s="154"/>
      <c r="E23" s="154"/>
      <c r="F23" s="154"/>
      <c r="G23" s="56"/>
      <c r="H23" s="56"/>
      <c r="I23" s="109"/>
    </row>
    <row r="24" spans="1:9" s="108" customFormat="1">
      <c r="A24" s="104" t="s">
        <v>8</v>
      </c>
      <c r="B24" s="154" t="s">
        <v>83</v>
      </c>
      <c r="C24" s="154"/>
      <c r="D24" s="154"/>
      <c r="E24" s="154"/>
      <c r="F24" s="57"/>
      <c r="G24" s="57"/>
      <c r="H24" s="57"/>
      <c r="I24" s="105"/>
    </row>
    <row r="25" spans="1:9" s="108" customFormat="1">
      <c r="A25" s="104" t="s">
        <v>41</v>
      </c>
      <c r="B25" s="154" t="s">
        <v>84</v>
      </c>
      <c r="C25" s="154"/>
      <c r="D25" s="154"/>
      <c r="E25" s="154"/>
      <c r="F25" s="56"/>
      <c r="G25" s="56"/>
      <c r="H25" s="56"/>
      <c r="I25" s="109"/>
    </row>
    <row r="27" spans="1:9">
      <c r="A27" s="155" t="s">
        <v>125</v>
      </c>
      <c r="B27" s="155"/>
      <c r="C27" s="155"/>
      <c r="D27" s="155"/>
      <c r="E27" s="155"/>
      <c r="F27" s="155"/>
      <c r="G27" s="155"/>
      <c r="H27" s="155"/>
      <c r="I27" s="155"/>
    </row>
    <row r="28" spans="1:9">
      <c r="A28" s="144"/>
      <c r="B28" s="144"/>
      <c r="C28" s="144"/>
      <c r="D28" s="144"/>
      <c r="E28" s="144"/>
      <c r="F28" s="144"/>
      <c r="G28" s="144"/>
      <c r="H28" s="144"/>
      <c r="I28" s="144"/>
    </row>
    <row r="29" spans="1:9">
      <c r="A29" s="58"/>
      <c r="B29" s="70"/>
      <c r="C29" s="58"/>
      <c r="D29" s="58"/>
      <c r="E29" s="58"/>
      <c r="F29" s="58"/>
      <c r="G29" s="58"/>
      <c r="H29" s="58"/>
      <c r="I29" s="58" t="s">
        <v>54</v>
      </c>
    </row>
    <row r="30" spans="1:9" ht="36" customHeight="1">
      <c r="A30" s="145" t="s">
        <v>36</v>
      </c>
      <c r="B30" s="146" t="s">
        <v>13</v>
      </c>
      <c r="C30" s="146" t="s">
        <v>128</v>
      </c>
      <c r="D30" s="146" t="s">
        <v>129</v>
      </c>
      <c r="E30" s="146" t="s">
        <v>131</v>
      </c>
      <c r="F30" s="146" t="s">
        <v>28</v>
      </c>
      <c r="G30" s="146"/>
      <c r="H30" s="146"/>
      <c r="I30" s="146"/>
    </row>
    <row r="31" spans="1:9" ht="60.75" customHeight="1">
      <c r="A31" s="145"/>
      <c r="B31" s="146"/>
      <c r="C31" s="146"/>
      <c r="D31" s="146"/>
      <c r="E31" s="146"/>
      <c r="F31" s="59" t="s">
        <v>29</v>
      </c>
      <c r="G31" s="59" t="s">
        <v>30</v>
      </c>
      <c r="H31" s="59" t="s">
        <v>31</v>
      </c>
      <c r="I31" s="59" t="s">
        <v>21</v>
      </c>
    </row>
    <row r="32" spans="1:9" ht="18" customHeight="1">
      <c r="A32" s="64">
        <v>1</v>
      </c>
      <c r="B32" s="54">
        <v>2</v>
      </c>
      <c r="C32" s="54">
        <v>3</v>
      </c>
      <c r="D32" s="54">
        <v>4</v>
      </c>
      <c r="E32" s="54">
        <v>5</v>
      </c>
      <c r="F32" s="54">
        <v>6</v>
      </c>
      <c r="G32" s="54">
        <v>7</v>
      </c>
      <c r="H32" s="54">
        <v>8</v>
      </c>
      <c r="I32" s="54">
        <v>9</v>
      </c>
    </row>
    <row r="33" spans="1:10" ht="18" customHeight="1">
      <c r="A33" s="142" t="s">
        <v>48</v>
      </c>
      <c r="B33" s="142"/>
      <c r="C33" s="142"/>
      <c r="D33" s="142"/>
      <c r="E33" s="142"/>
      <c r="F33" s="142"/>
      <c r="G33" s="142"/>
      <c r="H33" s="142"/>
      <c r="I33" s="143"/>
    </row>
    <row r="34" spans="1:10" s="74" customFormat="1" ht="20.100000000000001" customHeight="1">
      <c r="A34" s="149" t="s">
        <v>57</v>
      </c>
      <c r="B34" s="149"/>
      <c r="C34" s="149"/>
      <c r="D34" s="149"/>
      <c r="E34" s="149"/>
      <c r="F34" s="149"/>
      <c r="G34" s="149"/>
      <c r="H34" s="149"/>
      <c r="I34" s="149"/>
    </row>
    <row r="35" spans="1:10" s="74" customFormat="1" ht="37.5">
      <c r="A35" s="72" t="s">
        <v>86</v>
      </c>
      <c r="B35" s="114">
        <v>100</v>
      </c>
      <c r="C35" s="60">
        <f>C36+C41+C43</f>
        <v>21491.7</v>
      </c>
      <c r="D35" s="60">
        <f>D36+D41+D43</f>
        <v>34472.399999999994</v>
      </c>
      <c r="E35" s="60">
        <f>SUM(F35:I35)</f>
        <v>34303.4</v>
      </c>
      <c r="F35" s="60">
        <f>F36+F41+F43</f>
        <v>8242.4</v>
      </c>
      <c r="G35" s="60">
        <f>G36+G41+G43</f>
        <v>8101.5</v>
      </c>
      <c r="H35" s="60">
        <f>H36+H41+H43</f>
        <v>9781.7000000000007</v>
      </c>
      <c r="I35" s="60">
        <f>I36+I41+I43</f>
        <v>8177.8</v>
      </c>
    </row>
    <row r="36" spans="1:10" s="74" customFormat="1" ht="19.5">
      <c r="A36" s="115" t="s">
        <v>87</v>
      </c>
      <c r="B36" s="116">
        <v>110</v>
      </c>
      <c r="C36" s="61">
        <f>C37+C38+C39+C40</f>
        <v>19657.8</v>
      </c>
      <c r="D36" s="61">
        <f>D37+D38+D39+D40</f>
        <v>31764.399999999998</v>
      </c>
      <c r="E36" s="60">
        <f t="shared" ref="E36:E64" si="0">SUM(F36:I36)</f>
        <v>30397.600000000002</v>
      </c>
      <c r="F36" s="61">
        <f>F37+F38+F39+F40</f>
        <v>7255</v>
      </c>
      <c r="G36" s="61">
        <f>G37+G38+G39+G40</f>
        <v>7247.1</v>
      </c>
      <c r="H36" s="61">
        <f>H37+H38+H39+H40</f>
        <v>8901.2000000000007</v>
      </c>
      <c r="I36" s="61">
        <f>I37+I38+I39+I40</f>
        <v>6994.3</v>
      </c>
    </row>
    <row r="37" spans="1:10" s="74" customFormat="1" ht="37.5">
      <c r="A37" s="72" t="s">
        <v>88</v>
      </c>
      <c r="B37" s="114">
        <v>111</v>
      </c>
      <c r="C37" s="54">
        <v>16780.900000000001</v>
      </c>
      <c r="D37" s="54">
        <v>24415.1</v>
      </c>
      <c r="E37" s="54">
        <f t="shared" si="0"/>
        <v>22879</v>
      </c>
      <c r="F37" s="54">
        <f>5650+21</f>
        <v>5671</v>
      </c>
      <c r="G37" s="54">
        <f>5655+21</f>
        <v>5676</v>
      </c>
      <c r="H37" s="54">
        <f>5690+21</f>
        <v>5711</v>
      </c>
      <c r="I37" s="54">
        <f>5800+21</f>
        <v>5821</v>
      </c>
    </row>
    <row r="38" spans="1:10" s="74" customFormat="1">
      <c r="A38" s="72" t="s">
        <v>89</v>
      </c>
      <c r="B38" s="114">
        <v>112</v>
      </c>
      <c r="C38" s="54">
        <v>809.3</v>
      </c>
      <c r="D38" s="54">
        <v>2732.7</v>
      </c>
      <c r="E38" s="54">
        <f t="shared" si="0"/>
        <v>2133.2000000000003</v>
      </c>
      <c r="F38" s="54">
        <f>F54</f>
        <v>89.1</v>
      </c>
      <c r="G38" s="54">
        <f>G54</f>
        <v>88.6</v>
      </c>
      <c r="H38" s="54">
        <f>H54</f>
        <v>1867.2</v>
      </c>
      <c r="I38" s="54">
        <f>I54</f>
        <v>88.3</v>
      </c>
    </row>
    <row r="39" spans="1:10" s="74" customFormat="1" ht="37.5">
      <c r="A39" s="72" t="s">
        <v>90</v>
      </c>
      <c r="B39" s="114">
        <v>113</v>
      </c>
      <c r="C39" s="54">
        <v>490.8</v>
      </c>
      <c r="D39" s="54">
        <v>1196.8</v>
      </c>
      <c r="E39" s="54">
        <f t="shared" si="0"/>
        <v>1781</v>
      </c>
      <c r="F39" s="54">
        <f>215+75.5</f>
        <v>290.5</v>
      </c>
      <c r="G39" s="54">
        <f>215+75.5+350</f>
        <v>640.5</v>
      </c>
      <c r="H39" s="54">
        <f>550+100</f>
        <v>650</v>
      </c>
      <c r="I39" s="54">
        <f>100+100</f>
        <v>200</v>
      </c>
    </row>
    <row r="40" spans="1:10" s="74" customFormat="1" ht="19.5" customHeight="1">
      <c r="A40" s="72" t="s">
        <v>91</v>
      </c>
      <c r="B40" s="114">
        <v>114</v>
      </c>
      <c r="C40" s="54">
        <v>1576.8</v>
      </c>
      <c r="D40" s="54">
        <v>3419.8</v>
      </c>
      <c r="E40" s="54">
        <f t="shared" si="0"/>
        <v>3604.4</v>
      </c>
      <c r="F40" s="54">
        <f>100+54.9+550+200+289.5+10</f>
        <v>1204.4000000000001</v>
      </c>
      <c r="G40" s="54">
        <f>561+331-50</f>
        <v>842</v>
      </c>
      <c r="H40" s="54">
        <f>100+573</f>
        <v>673</v>
      </c>
      <c r="I40" s="54">
        <f>585+300</f>
        <v>885</v>
      </c>
    </row>
    <row r="41" spans="1:10" s="74" customFormat="1" ht="19.5" customHeight="1">
      <c r="A41" s="115" t="s">
        <v>92</v>
      </c>
      <c r="B41" s="116">
        <v>120</v>
      </c>
      <c r="C41" s="61">
        <f>C42</f>
        <v>0</v>
      </c>
      <c r="D41" s="61">
        <f>D42</f>
        <v>73.099999999999994</v>
      </c>
      <c r="E41" s="60">
        <f t="shared" si="0"/>
        <v>304.8</v>
      </c>
      <c r="F41" s="61">
        <v>70.2</v>
      </c>
      <c r="G41" s="61">
        <f>G42</f>
        <v>78.2</v>
      </c>
      <c r="H41" s="61">
        <f>H42</f>
        <v>78.2</v>
      </c>
      <c r="I41" s="61">
        <f>I42</f>
        <v>78.2</v>
      </c>
    </row>
    <row r="42" spans="1:10" s="74" customFormat="1" ht="36" customHeight="1">
      <c r="A42" s="117" t="s">
        <v>130</v>
      </c>
      <c r="B42" s="114">
        <v>121</v>
      </c>
      <c r="C42" s="54"/>
      <c r="D42" s="54">
        <v>73.099999999999994</v>
      </c>
      <c r="E42" s="54">
        <f t="shared" si="0"/>
        <v>304.8</v>
      </c>
      <c r="F42" s="54">
        <f>18.2+52</f>
        <v>70.2</v>
      </c>
      <c r="G42" s="54">
        <f>60+18.2</f>
        <v>78.2</v>
      </c>
      <c r="H42" s="54">
        <f>60+18.2</f>
        <v>78.2</v>
      </c>
      <c r="I42" s="54">
        <f>60+18.2</f>
        <v>78.2</v>
      </c>
    </row>
    <row r="43" spans="1:10" s="74" customFormat="1" ht="25.5" customHeight="1">
      <c r="A43" s="115" t="s">
        <v>93</v>
      </c>
      <c r="B43" s="116">
        <v>130</v>
      </c>
      <c r="C43" s="61">
        <f>C44+C45</f>
        <v>1833.9</v>
      </c>
      <c r="D43" s="61">
        <f>D44+D45</f>
        <v>2634.9</v>
      </c>
      <c r="E43" s="60">
        <f t="shared" si="0"/>
        <v>3601</v>
      </c>
      <c r="F43" s="61">
        <f>F44+F45</f>
        <v>917.2</v>
      </c>
      <c r="G43" s="61">
        <f>G44+G45</f>
        <v>776.2</v>
      </c>
      <c r="H43" s="61">
        <f>H44+H45</f>
        <v>802.30000000000007</v>
      </c>
      <c r="I43" s="61">
        <f>I44+I45</f>
        <v>1105.3</v>
      </c>
    </row>
    <row r="44" spans="1:10" s="74" customFormat="1" ht="18.75" customHeight="1">
      <c r="A44" s="72" t="s">
        <v>94</v>
      </c>
      <c r="B44" s="114">
        <v>131</v>
      </c>
      <c r="C44" s="54">
        <v>133.19999999999999</v>
      </c>
      <c r="D44" s="54">
        <v>169.8</v>
      </c>
      <c r="E44" s="54">
        <f t="shared" si="0"/>
        <v>183</v>
      </c>
      <c r="F44" s="54">
        <f>50</f>
        <v>50</v>
      </c>
      <c r="G44" s="54">
        <v>48</v>
      </c>
      <c r="H44" s="54">
        <v>45</v>
      </c>
      <c r="I44" s="54">
        <v>40</v>
      </c>
      <c r="J44" s="55"/>
    </row>
    <row r="45" spans="1:10" s="74" customFormat="1" ht="21" customHeight="1">
      <c r="A45" s="118" t="s">
        <v>95</v>
      </c>
      <c r="B45" s="119">
        <v>132</v>
      </c>
      <c r="C45" s="62">
        <v>1700.7</v>
      </c>
      <c r="D45" s="62">
        <v>2465.1</v>
      </c>
      <c r="E45" s="54">
        <f>SUM(F45:I45)</f>
        <v>3418</v>
      </c>
      <c r="F45" s="62">
        <f>540+327.2</f>
        <v>867.2</v>
      </c>
      <c r="G45" s="62">
        <f>567+161.2</f>
        <v>728.2</v>
      </c>
      <c r="H45" s="62">
        <f>596+103.6+57.7</f>
        <v>757.30000000000007</v>
      </c>
      <c r="I45" s="62">
        <f>626+239.6+130+69.7</f>
        <v>1065.3</v>
      </c>
    </row>
    <row r="46" spans="1:10" s="74" customFormat="1" ht="24" customHeight="1">
      <c r="A46" s="120" t="s">
        <v>96</v>
      </c>
      <c r="B46" s="114"/>
      <c r="C46" s="60">
        <f>C47+C65+C67</f>
        <v>21777.200000000001</v>
      </c>
      <c r="D46" s="60">
        <f>D47+D65+D67</f>
        <v>34472.399999999994</v>
      </c>
      <c r="E46" s="60">
        <f>SUM(F46:I46)</f>
        <v>34303.431400000001</v>
      </c>
      <c r="F46" s="63">
        <f>F67+F65+F47</f>
        <v>8242.3747000000003</v>
      </c>
      <c r="G46" s="63">
        <f>G67+G65+G47</f>
        <v>8101.5049000000008</v>
      </c>
      <c r="H46" s="63">
        <f>H67+H65+H47</f>
        <v>9781.7409000000007</v>
      </c>
      <c r="I46" s="63">
        <f>I67+I65+I47</f>
        <v>8177.8109000000004</v>
      </c>
    </row>
    <row r="47" spans="1:10" s="74" customFormat="1" ht="16.5" customHeight="1">
      <c r="A47" s="120" t="s">
        <v>109</v>
      </c>
      <c r="B47" s="114"/>
      <c r="C47" s="60">
        <f>C49+C50+C51+C52+C53+C54+C60+C65+C48</f>
        <v>20036.5</v>
      </c>
      <c r="D47" s="60">
        <f>D49+D50+D51+D52+D53+D54+D60+D65+D48</f>
        <v>31818.399999999994</v>
      </c>
      <c r="E47" s="60">
        <f t="shared" si="0"/>
        <v>31137.579399999999</v>
      </c>
      <c r="F47" s="60">
        <f>F49+F50+F51+F52+F53+F54+F60+F48</f>
        <v>7507.4477000000006</v>
      </c>
      <c r="G47" s="60">
        <f>G49+G50+G51+G52+G53+G54+G60+G48</f>
        <v>7287.1439000000009</v>
      </c>
      <c r="H47" s="60">
        <f>H49+H50+H51+H52+H53+H54+H60+H48</f>
        <v>8984.0938999999998</v>
      </c>
      <c r="I47" s="60">
        <f>I49+I50+I51+I52+I53+I54+I60+I48</f>
        <v>7358.8939</v>
      </c>
    </row>
    <row r="48" spans="1:10" s="74" customFormat="1" ht="16.5" customHeight="1">
      <c r="A48" s="72" t="s">
        <v>3</v>
      </c>
      <c r="B48" s="54">
        <v>200</v>
      </c>
      <c r="C48" s="54">
        <v>12401.5</v>
      </c>
      <c r="D48" s="54">
        <v>19092.099999999999</v>
      </c>
      <c r="E48" s="54">
        <f>SUM(F48:I48)</f>
        <v>19139.8</v>
      </c>
      <c r="F48" s="54">
        <f>4550+42.6+63.3</f>
        <v>4655.9000000000005</v>
      </c>
      <c r="G48" s="54">
        <f>4650+48+63.3</f>
        <v>4761.3</v>
      </c>
      <c r="H48" s="54">
        <f>4700+48+63.3</f>
        <v>4811.3</v>
      </c>
      <c r="I48" s="54">
        <f>4800+48+63.3</f>
        <v>4911.3</v>
      </c>
    </row>
    <row r="49" spans="1:9" s="74" customFormat="1" ht="16.5" customHeight="1">
      <c r="A49" s="72" t="s">
        <v>107</v>
      </c>
      <c r="B49" s="54">
        <v>210</v>
      </c>
      <c r="C49" s="54">
        <v>2517.5</v>
      </c>
      <c r="D49" s="54">
        <v>3875.7</v>
      </c>
      <c r="E49" s="54">
        <f t="shared" si="0"/>
        <v>3885.3794000000003</v>
      </c>
      <c r="F49" s="54">
        <f>F48*20.3%</f>
        <v>945.14770000000021</v>
      </c>
      <c r="G49" s="54">
        <f t="shared" ref="G49:I49" si="1">G48*20.3%</f>
        <v>966.54390000000012</v>
      </c>
      <c r="H49" s="54">
        <f t="shared" si="1"/>
        <v>976.6939000000001</v>
      </c>
      <c r="I49" s="54">
        <f t="shared" si="1"/>
        <v>996.99390000000005</v>
      </c>
    </row>
    <row r="50" spans="1:9" ht="18.75" customHeight="1">
      <c r="A50" s="132" t="s">
        <v>120</v>
      </c>
      <c r="B50" s="122">
        <v>220</v>
      </c>
      <c r="C50" s="133"/>
      <c r="D50" s="133">
        <v>710.8</v>
      </c>
      <c r="E50" s="54">
        <f t="shared" si="0"/>
        <v>704.2</v>
      </c>
      <c r="F50" s="133">
        <v>176.1</v>
      </c>
      <c r="G50" s="133">
        <v>176.1</v>
      </c>
      <c r="H50" s="133">
        <v>176</v>
      </c>
      <c r="I50" s="133">
        <v>176</v>
      </c>
    </row>
    <row r="51" spans="1:9" ht="18.75" customHeight="1">
      <c r="A51" s="132" t="s">
        <v>97</v>
      </c>
      <c r="B51" s="54">
        <v>230</v>
      </c>
      <c r="C51" s="133">
        <v>730</v>
      </c>
      <c r="D51" s="133">
        <v>389.4</v>
      </c>
      <c r="E51" s="54">
        <f t="shared" si="0"/>
        <v>600</v>
      </c>
      <c r="F51" s="133">
        <f>300</f>
        <v>300</v>
      </c>
      <c r="G51" s="133">
        <f>250-150</f>
        <v>100</v>
      </c>
      <c r="H51" s="133">
        <f>100</f>
        <v>100</v>
      </c>
      <c r="I51" s="133">
        <v>100</v>
      </c>
    </row>
    <row r="52" spans="1:9" ht="20.100000000000001" customHeight="1">
      <c r="A52" s="72" t="s">
        <v>108</v>
      </c>
      <c r="B52" s="122">
        <v>240</v>
      </c>
      <c r="C52" s="54">
        <v>2415.1999999999998</v>
      </c>
      <c r="D52" s="54">
        <v>3428.7</v>
      </c>
      <c r="E52" s="54">
        <f t="shared" si="0"/>
        <v>3118.1000000000004</v>
      </c>
      <c r="F52" s="54">
        <v>908.5</v>
      </c>
      <c r="G52" s="54">
        <f>954.5-109.7-100+50</f>
        <v>794.8</v>
      </c>
      <c r="H52" s="54">
        <f>983.5-300</f>
        <v>683.5</v>
      </c>
      <c r="I52" s="54">
        <f>997.5-200-66.2</f>
        <v>731.3</v>
      </c>
    </row>
    <row r="53" spans="1:9" ht="20.100000000000001" customHeight="1">
      <c r="A53" s="72" t="s">
        <v>119</v>
      </c>
      <c r="B53" s="54">
        <v>250</v>
      </c>
      <c r="C53" s="54">
        <v>660</v>
      </c>
      <c r="D53" s="54">
        <v>892</v>
      </c>
      <c r="E53" s="54">
        <f t="shared" si="0"/>
        <v>831.8</v>
      </c>
      <c r="F53" s="54">
        <f>160+50</f>
        <v>210</v>
      </c>
      <c r="G53" s="54">
        <f>158+30+29.5</f>
        <v>217.5</v>
      </c>
      <c r="H53" s="54">
        <f>175+30</f>
        <v>205</v>
      </c>
      <c r="I53" s="54">
        <f>179.3+20</f>
        <v>199.3</v>
      </c>
    </row>
    <row r="54" spans="1:9" ht="20.100000000000001" customHeight="1">
      <c r="A54" s="72" t="s">
        <v>45</v>
      </c>
      <c r="B54" s="122">
        <v>260</v>
      </c>
      <c r="C54" s="60">
        <f t="shared" ref="C54:I54" si="2">C55+C56+C57+C58+C59</f>
        <v>809.30000000000007</v>
      </c>
      <c r="D54" s="60">
        <f t="shared" si="2"/>
        <v>2764.4</v>
      </c>
      <c r="E54" s="60">
        <f>SUM(F54:I54)</f>
        <v>2133.2000000000003</v>
      </c>
      <c r="F54" s="60">
        <f>F55+F56+F57+F58+F59</f>
        <v>89.1</v>
      </c>
      <c r="G54" s="60">
        <f t="shared" si="2"/>
        <v>88.6</v>
      </c>
      <c r="H54" s="60">
        <f t="shared" si="2"/>
        <v>1867.2</v>
      </c>
      <c r="I54" s="60">
        <f t="shared" si="2"/>
        <v>88.3</v>
      </c>
    </row>
    <row r="55" spans="1:9" ht="20.100000000000001" customHeight="1">
      <c r="A55" s="75" t="s">
        <v>39</v>
      </c>
      <c r="B55" s="54">
        <v>261</v>
      </c>
      <c r="C55" s="54">
        <v>194.8</v>
      </c>
      <c r="D55" s="54">
        <v>357.1</v>
      </c>
      <c r="E55" s="54">
        <f t="shared" si="0"/>
        <v>296.8</v>
      </c>
      <c r="F55" s="54">
        <v>75</v>
      </c>
      <c r="G55" s="54">
        <v>74.5</v>
      </c>
      <c r="H55" s="54">
        <v>73.099999999999994</v>
      </c>
      <c r="I55" s="54">
        <v>74.2</v>
      </c>
    </row>
    <row r="56" spans="1:9" ht="20.100000000000001" customHeight="1">
      <c r="A56" s="75" t="s">
        <v>44</v>
      </c>
      <c r="B56" s="122">
        <v>262</v>
      </c>
      <c r="C56" s="54">
        <v>12.8</v>
      </c>
      <c r="D56" s="54">
        <v>19.8</v>
      </c>
      <c r="E56" s="54">
        <f t="shared" si="0"/>
        <v>40.4</v>
      </c>
      <c r="F56" s="54">
        <v>10.1</v>
      </c>
      <c r="G56" s="54">
        <v>10.1</v>
      </c>
      <c r="H56" s="54">
        <v>10.1</v>
      </c>
      <c r="I56" s="54">
        <v>10.1</v>
      </c>
    </row>
    <row r="57" spans="1:9" ht="20.100000000000001" customHeight="1">
      <c r="A57" s="75" t="s">
        <v>116</v>
      </c>
      <c r="B57" s="54">
        <v>263</v>
      </c>
      <c r="C57" s="54"/>
      <c r="D57" s="54"/>
      <c r="E57" s="54">
        <f t="shared" si="0"/>
        <v>0</v>
      </c>
      <c r="F57" s="54"/>
      <c r="G57" s="54"/>
      <c r="H57" s="54"/>
      <c r="I57" s="54"/>
    </row>
    <row r="58" spans="1:9" ht="19.5" customHeight="1">
      <c r="A58" s="75" t="s">
        <v>46</v>
      </c>
      <c r="B58" s="122">
        <v>264</v>
      </c>
      <c r="C58" s="54">
        <v>601.70000000000005</v>
      </c>
      <c r="D58" s="54">
        <v>2386.3000000000002</v>
      </c>
      <c r="E58" s="54">
        <f t="shared" si="0"/>
        <v>1780</v>
      </c>
      <c r="F58" s="54"/>
      <c r="G58" s="54"/>
      <c r="H58" s="54">
        <f>1780</f>
        <v>1780</v>
      </c>
      <c r="I58" s="54"/>
    </row>
    <row r="59" spans="1:9" ht="20.100000000000001" customHeight="1">
      <c r="A59" s="75" t="s">
        <v>47</v>
      </c>
      <c r="B59" s="54">
        <v>265</v>
      </c>
      <c r="C59" s="54"/>
      <c r="D59" s="54">
        <v>1.2</v>
      </c>
      <c r="E59" s="54">
        <f t="shared" si="0"/>
        <v>16</v>
      </c>
      <c r="F59" s="54">
        <v>4</v>
      </c>
      <c r="G59" s="54">
        <v>4</v>
      </c>
      <c r="H59" s="54">
        <v>4</v>
      </c>
      <c r="I59" s="54">
        <v>4</v>
      </c>
    </row>
    <row r="60" spans="1:9" ht="20.100000000000001" customHeight="1">
      <c r="A60" s="73" t="s">
        <v>17</v>
      </c>
      <c r="B60" s="60">
        <v>300</v>
      </c>
      <c r="C60" s="60">
        <f>C62+C63+C64+C61</f>
        <v>503.00000000000006</v>
      </c>
      <c r="D60" s="60">
        <f>D62+D63+D64+D61</f>
        <v>665.3</v>
      </c>
      <c r="E60" s="60">
        <f t="shared" si="0"/>
        <v>725.09999999999991</v>
      </c>
      <c r="F60" s="60">
        <f>F62+F63+F64+F61</f>
        <v>222.7</v>
      </c>
      <c r="G60" s="60">
        <f>G62+G63+G64+G61</f>
        <v>182.29999999999998</v>
      </c>
      <c r="H60" s="60">
        <f>H62+H63+H64+H61</f>
        <v>164.39999999999998</v>
      </c>
      <c r="I60" s="60">
        <f>I62+I63+I64+I61</f>
        <v>155.69999999999999</v>
      </c>
    </row>
    <row r="61" spans="1:9" ht="20.100000000000001" customHeight="1">
      <c r="A61" s="72" t="s">
        <v>114</v>
      </c>
      <c r="B61" s="54">
        <v>307</v>
      </c>
      <c r="C61" s="54">
        <v>7.8</v>
      </c>
      <c r="D61" s="54">
        <v>10.3</v>
      </c>
      <c r="E61" s="54">
        <f t="shared" si="0"/>
        <v>10.3</v>
      </c>
      <c r="F61" s="54">
        <v>2.5</v>
      </c>
      <c r="G61" s="54">
        <v>4.0999999999999996</v>
      </c>
      <c r="H61" s="54">
        <v>1.2</v>
      </c>
      <c r="I61" s="54">
        <v>2.5</v>
      </c>
    </row>
    <row r="62" spans="1:9" ht="20.100000000000001" customHeight="1">
      <c r="A62" s="72" t="s">
        <v>124</v>
      </c>
      <c r="B62" s="54">
        <v>308</v>
      </c>
      <c r="C62" s="54">
        <v>285.8</v>
      </c>
      <c r="D62" s="54">
        <v>390.8</v>
      </c>
      <c r="E62" s="54">
        <f t="shared" si="0"/>
        <v>304.8</v>
      </c>
      <c r="F62" s="54">
        <f>F42</f>
        <v>70.2</v>
      </c>
      <c r="G62" s="54">
        <f>G42</f>
        <v>78.2</v>
      </c>
      <c r="H62" s="54">
        <f t="shared" ref="H62:I62" si="3">H42</f>
        <v>78.2</v>
      </c>
      <c r="I62" s="54">
        <f t="shared" si="3"/>
        <v>78.2</v>
      </c>
    </row>
    <row r="63" spans="1:9" ht="20.100000000000001" customHeight="1">
      <c r="A63" s="72" t="s">
        <v>113</v>
      </c>
      <c r="B63" s="54">
        <v>309</v>
      </c>
      <c r="C63" s="54">
        <v>209.4</v>
      </c>
      <c r="D63" s="54">
        <v>263.2</v>
      </c>
      <c r="E63" s="54">
        <f t="shared" si="0"/>
        <v>410</v>
      </c>
      <c r="F63" s="54">
        <v>150</v>
      </c>
      <c r="G63" s="54">
        <v>100</v>
      </c>
      <c r="H63" s="54">
        <v>85</v>
      </c>
      <c r="I63" s="54">
        <v>75</v>
      </c>
    </row>
    <row r="64" spans="1:9" ht="20.100000000000001" customHeight="1">
      <c r="A64" s="72" t="s">
        <v>17</v>
      </c>
      <c r="B64" s="54">
        <v>310</v>
      </c>
      <c r="C64" s="54"/>
      <c r="D64" s="54">
        <v>1</v>
      </c>
      <c r="E64" s="54">
        <f t="shared" si="0"/>
        <v>0</v>
      </c>
      <c r="F64" s="54"/>
      <c r="G64" s="54"/>
      <c r="H64" s="54"/>
      <c r="I64" s="54"/>
    </row>
    <row r="65" spans="1:19" ht="20.100000000000001" customHeight="1">
      <c r="A65" s="73" t="s">
        <v>112</v>
      </c>
      <c r="B65" s="60">
        <v>320</v>
      </c>
      <c r="C65" s="54"/>
      <c r="D65" s="54"/>
      <c r="E65" s="60"/>
      <c r="F65" s="60"/>
      <c r="G65" s="60"/>
      <c r="H65" s="60"/>
      <c r="I65" s="60"/>
    </row>
    <row r="66" spans="1:19" s="74" customFormat="1" ht="20.100000000000001" customHeight="1">
      <c r="A66" s="73" t="s">
        <v>55</v>
      </c>
      <c r="B66" s="60">
        <v>330</v>
      </c>
      <c r="C66" s="60"/>
      <c r="D66" s="60">
        <v>2314.1999999999998</v>
      </c>
      <c r="E66" s="60">
        <f t="shared" ref="E66:E72" si="4">F66+G66+H66+I66</f>
        <v>3920</v>
      </c>
      <c r="F66" s="60">
        <v>980</v>
      </c>
      <c r="G66" s="60">
        <v>980</v>
      </c>
      <c r="H66" s="60">
        <v>980</v>
      </c>
      <c r="I66" s="60">
        <v>980</v>
      </c>
    </row>
    <row r="67" spans="1:19" ht="20.100000000000001" customHeight="1">
      <c r="A67" s="73" t="s">
        <v>111</v>
      </c>
      <c r="B67" s="123">
        <v>340</v>
      </c>
      <c r="C67" s="60">
        <f>C68+C69+C70+C71+C73+C72</f>
        <v>1740.6999999999998</v>
      </c>
      <c r="D67" s="60">
        <f>D68+D69+D70+D71+D73+D72</f>
        <v>2654</v>
      </c>
      <c r="E67" s="60">
        <f t="shared" si="4"/>
        <v>3165.8519999999999</v>
      </c>
      <c r="F67" s="60">
        <f>F68+F69+F70+F71+F73+F72</f>
        <v>734.92700000000002</v>
      </c>
      <c r="G67" s="60">
        <f>G68+G69+G70+G71+G73+G72</f>
        <v>814.36099999999999</v>
      </c>
      <c r="H67" s="60">
        <f>H68+H69+H70+H71+H73+H72</f>
        <v>797.64699999999993</v>
      </c>
      <c r="I67" s="60">
        <f>I68+I69+I70+I71+I73+I72</f>
        <v>818.91700000000003</v>
      </c>
    </row>
    <row r="68" spans="1:19" ht="21.75" customHeight="1">
      <c r="A68" s="75" t="s">
        <v>3</v>
      </c>
      <c r="B68" s="54">
        <v>341</v>
      </c>
      <c r="C68" s="54">
        <v>1437.5</v>
      </c>
      <c r="D68" s="54">
        <v>2157.5</v>
      </c>
      <c r="E68" s="54">
        <f t="shared" si="4"/>
        <v>2581.2000000000003</v>
      </c>
      <c r="F68" s="54">
        <f>516+82.7</f>
        <v>598.70000000000005</v>
      </c>
      <c r="G68" s="54">
        <f>581.4+82.7</f>
        <v>664.1</v>
      </c>
      <c r="H68" s="54">
        <f>568+82.7</f>
        <v>650.70000000000005</v>
      </c>
      <c r="I68" s="54">
        <f>585+82.7</f>
        <v>667.7</v>
      </c>
    </row>
    <row r="69" spans="1:19" ht="21.75" customHeight="1">
      <c r="A69" s="75" t="s">
        <v>107</v>
      </c>
      <c r="B69" s="54">
        <v>342</v>
      </c>
      <c r="C69" s="54">
        <v>283.60000000000002</v>
      </c>
      <c r="D69" s="54">
        <v>423.9</v>
      </c>
      <c r="E69" s="54">
        <f t="shared" si="4"/>
        <v>542.05200000000002</v>
      </c>
      <c r="F69" s="54">
        <f>F68*21%</f>
        <v>125.727</v>
      </c>
      <c r="G69" s="54">
        <f t="shared" ref="G69:I69" si="5">G68*21%</f>
        <v>139.46100000000001</v>
      </c>
      <c r="H69" s="54">
        <f t="shared" si="5"/>
        <v>136.64699999999999</v>
      </c>
      <c r="I69" s="54">
        <f t="shared" si="5"/>
        <v>140.21700000000001</v>
      </c>
      <c r="J69" s="76"/>
    </row>
    <row r="70" spans="1:19" ht="20.100000000000001" customHeight="1">
      <c r="A70" s="124" t="s">
        <v>97</v>
      </c>
      <c r="B70" s="54">
        <v>343</v>
      </c>
      <c r="C70" s="54"/>
      <c r="D70" s="54">
        <v>2</v>
      </c>
      <c r="E70" s="54">
        <f t="shared" si="4"/>
        <v>10</v>
      </c>
      <c r="F70" s="54">
        <v>2.5</v>
      </c>
      <c r="G70" s="54">
        <v>2.5</v>
      </c>
      <c r="H70" s="54">
        <v>2.5</v>
      </c>
      <c r="I70" s="54">
        <v>2.5</v>
      </c>
      <c r="J70" s="138"/>
      <c r="K70" s="139"/>
      <c r="L70" s="139"/>
      <c r="M70" s="139"/>
      <c r="N70" s="139"/>
      <c r="O70" s="139"/>
      <c r="P70" s="139"/>
    </row>
    <row r="71" spans="1:19" ht="20.100000000000001" customHeight="1">
      <c r="A71" s="75" t="s">
        <v>98</v>
      </c>
      <c r="B71" s="125">
        <v>344</v>
      </c>
      <c r="C71" s="54">
        <v>18</v>
      </c>
      <c r="D71" s="54">
        <v>68.5</v>
      </c>
      <c r="E71" s="54">
        <f t="shared" si="4"/>
        <v>30</v>
      </c>
      <c r="F71" s="54">
        <v>7.5</v>
      </c>
      <c r="G71" s="54">
        <v>7.5</v>
      </c>
      <c r="H71" s="54">
        <v>7.5</v>
      </c>
      <c r="I71" s="54">
        <v>7.5</v>
      </c>
      <c r="J71" s="136"/>
      <c r="K71" s="137"/>
      <c r="L71" s="137"/>
      <c r="M71" s="137"/>
      <c r="N71" s="137"/>
      <c r="O71" s="137"/>
      <c r="P71" s="137"/>
      <c r="Q71" s="137"/>
      <c r="R71" s="137"/>
      <c r="S71" s="137"/>
    </row>
    <row r="72" spans="1:19" ht="20.100000000000001" customHeight="1">
      <c r="A72" s="75" t="s">
        <v>100</v>
      </c>
      <c r="B72" s="125">
        <v>345</v>
      </c>
      <c r="C72" s="54"/>
      <c r="D72" s="54"/>
      <c r="E72" s="54">
        <f t="shared" si="4"/>
        <v>0</v>
      </c>
      <c r="F72" s="54"/>
      <c r="G72" s="54"/>
      <c r="H72" s="54"/>
      <c r="I72" s="54"/>
    </row>
    <row r="73" spans="1:19" ht="20.100000000000001" customHeight="1">
      <c r="A73" s="73" t="s">
        <v>17</v>
      </c>
      <c r="B73" s="65">
        <v>350</v>
      </c>
      <c r="C73" s="60">
        <f t="shared" ref="C73:I73" si="6">C74</f>
        <v>1.6</v>
      </c>
      <c r="D73" s="60">
        <f t="shared" si="6"/>
        <v>2.1</v>
      </c>
      <c r="E73" s="60">
        <f t="shared" si="6"/>
        <v>2.6</v>
      </c>
      <c r="F73" s="60">
        <f>F74</f>
        <v>0.5</v>
      </c>
      <c r="G73" s="60">
        <f t="shared" si="6"/>
        <v>0.8</v>
      </c>
      <c r="H73" s="60">
        <f t="shared" si="6"/>
        <v>0.3</v>
      </c>
      <c r="I73" s="60">
        <f t="shared" si="6"/>
        <v>1</v>
      </c>
    </row>
    <row r="74" spans="1:19" ht="20.100000000000001" customHeight="1">
      <c r="A74" s="72" t="s">
        <v>106</v>
      </c>
      <c r="B74" s="89">
        <v>351</v>
      </c>
      <c r="C74" s="64">
        <v>1.6</v>
      </c>
      <c r="D74" s="64">
        <v>2.1</v>
      </c>
      <c r="E74" s="54">
        <f>F74+G74+H74+I74</f>
        <v>2.6</v>
      </c>
      <c r="F74" s="64">
        <v>0.5</v>
      </c>
      <c r="G74" s="64">
        <v>0.8</v>
      </c>
      <c r="H74" s="64">
        <v>0.3</v>
      </c>
      <c r="I74" s="64">
        <v>1</v>
      </c>
    </row>
    <row r="75" spans="1:19" s="74" customFormat="1" ht="20.100000000000001" customHeight="1">
      <c r="A75" s="73" t="s">
        <v>55</v>
      </c>
      <c r="B75" s="60">
        <v>360</v>
      </c>
      <c r="C75" s="65">
        <v>18.5</v>
      </c>
      <c r="D75" s="90">
        <v>33.5</v>
      </c>
      <c r="E75" s="60">
        <f>F75+G75+H75+I75</f>
        <v>40</v>
      </c>
      <c r="F75" s="65">
        <v>10</v>
      </c>
      <c r="G75" s="65">
        <v>10</v>
      </c>
      <c r="H75" s="65">
        <v>10</v>
      </c>
      <c r="I75" s="65">
        <v>10</v>
      </c>
    </row>
    <row r="76" spans="1:19" ht="20.100000000000001" customHeight="1">
      <c r="A76" s="141" t="s">
        <v>58</v>
      </c>
      <c r="B76" s="142"/>
      <c r="C76" s="142"/>
      <c r="D76" s="142"/>
      <c r="E76" s="142"/>
      <c r="F76" s="142"/>
      <c r="G76" s="142"/>
      <c r="H76" s="142"/>
      <c r="I76" s="143"/>
    </row>
    <row r="77" spans="1:19" ht="20.100000000000001" customHeight="1">
      <c r="A77" s="72" t="s">
        <v>110</v>
      </c>
      <c r="B77" s="64">
        <v>400</v>
      </c>
      <c r="C77" s="54">
        <f>C51+C52+C54+C70+C50</f>
        <v>3954.5</v>
      </c>
      <c r="D77" s="54">
        <f>D51+D52+D54+D70+D50</f>
        <v>7295.3</v>
      </c>
      <c r="E77" s="54">
        <f>SUM(F77:I77)</f>
        <v>6565.5</v>
      </c>
      <c r="F77" s="54">
        <f>F51+F52+F54+F70+F50</f>
        <v>1476.1999999999998</v>
      </c>
      <c r="G77" s="54">
        <f>G51+G52+G54+G70+G50</f>
        <v>1162</v>
      </c>
      <c r="H77" s="54">
        <f>H51+H52+H54+H70+H50</f>
        <v>2829.2</v>
      </c>
      <c r="I77" s="54">
        <f>I51+I52+I54+I70+I50</f>
        <v>1098.0999999999999</v>
      </c>
    </row>
    <row r="78" spans="1:19" ht="19.5" customHeight="1">
      <c r="A78" s="72" t="s">
        <v>3</v>
      </c>
      <c r="B78" s="64">
        <v>410</v>
      </c>
      <c r="C78" s="54">
        <f>C48+C68</f>
        <v>13839</v>
      </c>
      <c r="D78" s="54">
        <f>D48+D68</f>
        <v>21249.599999999999</v>
      </c>
      <c r="E78" s="54">
        <f t="shared" ref="E78:E83" si="7">SUM(F78:I78)</f>
        <v>21721</v>
      </c>
      <c r="F78" s="54">
        <f>F48+F68</f>
        <v>5254.6</v>
      </c>
      <c r="G78" s="54">
        <f t="shared" ref="G78:I79" si="8">G48+G68</f>
        <v>5425.4000000000005</v>
      </c>
      <c r="H78" s="54">
        <f t="shared" si="8"/>
        <v>5462</v>
      </c>
      <c r="I78" s="54">
        <f t="shared" si="8"/>
        <v>5579</v>
      </c>
    </row>
    <row r="79" spans="1:19" ht="24.75" customHeight="1">
      <c r="A79" s="72" t="s">
        <v>107</v>
      </c>
      <c r="B79" s="64">
        <v>420</v>
      </c>
      <c r="C79" s="54">
        <f>C49+C69</f>
        <v>2801.1</v>
      </c>
      <c r="D79" s="54">
        <f>D49+D69</f>
        <v>4299.5999999999995</v>
      </c>
      <c r="E79" s="54">
        <f t="shared" si="7"/>
        <v>4427.4314000000004</v>
      </c>
      <c r="F79" s="54">
        <f>F49+F69</f>
        <v>1070.8747000000003</v>
      </c>
      <c r="G79" s="54">
        <f>G49+G69</f>
        <v>1106.0049000000001</v>
      </c>
      <c r="H79" s="54">
        <f t="shared" si="8"/>
        <v>1113.3409000000001</v>
      </c>
      <c r="I79" s="54">
        <f t="shared" si="8"/>
        <v>1137.2109</v>
      </c>
    </row>
    <row r="80" spans="1:19" ht="12.75" hidden="1" customHeight="1">
      <c r="A80" s="72" t="s">
        <v>99</v>
      </c>
      <c r="B80" s="64">
        <v>430</v>
      </c>
      <c r="C80" s="54"/>
      <c r="D80" s="54">
        <f>D50</f>
        <v>710.8</v>
      </c>
      <c r="E80" s="54">
        <f t="shared" si="7"/>
        <v>352.2</v>
      </c>
      <c r="F80" s="54">
        <f>F50</f>
        <v>176.1</v>
      </c>
      <c r="G80" s="54">
        <f>G50</f>
        <v>176.1</v>
      </c>
      <c r="H80" s="54"/>
      <c r="I80" s="54"/>
    </row>
    <row r="81" spans="1:10" ht="19.5" customHeight="1">
      <c r="A81" s="72" t="s">
        <v>17</v>
      </c>
      <c r="B81" s="64">
        <v>440</v>
      </c>
      <c r="C81" s="54">
        <f t="shared" ref="C81:I81" si="9">C53+C60+C71+C73</f>
        <v>1182.5999999999999</v>
      </c>
      <c r="D81" s="54">
        <f t="shared" si="9"/>
        <v>1627.8999999999999</v>
      </c>
      <c r="E81" s="54">
        <f t="shared" si="9"/>
        <v>1589.4999999999998</v>
      </c>
      <c r="F81" s="54">
        <f t="shared" si="9"/>
        <v>440.7</v>
      </c>
      <c r="G81" s="54">
        <f t="shared" si="9"/>
        <v>408.09999999999997</v>
      </c>
      <c r="H81" s="54">
        <f t="shared" si="9"/>
        <v>377.2</v>
      </c>
      <c r="I81" s="54">
        <f t="shared" si="9"/>
        <v>363.5</v>
      </c>
    </row>
    <row r="82" spans="1:10" ht="16.5" customHeight="1">
      <c r="A82" s="72" t="s">
        <v>112</v>
      </c>
      <c r="B82" s="64">
        <v>450</v>
      </c>
      <c r="C82" s="54">
        <v>0</v>
      </c>
      <c r="D82" s="54">
        <v>0</v>
      </c>
      <c r="E82" s="54">
        <f t="shared" si="7"/>
        <v>0</v>
      </c>
      <c r="F82" s="54"/>
      <c r="G82" s="54"/>
      <c r="H82" s="54"/>
      <c r="I82" s="54"/>
    </row>
    <row r="83" spans="1:10" ht="20.100000000000001" customHeight="1">
      <c r="A83" s="72" t="s">
        <v>55</v>
      </c>
      <c r="B83" s="64">
        <v>460</v>
      </c>
      <c r="C83" s="54">
        <v>1344.6</v>
      </c>
      <c r="D83" s="54">
        <v>2347.6999999999998</v>
      </c>
      <c r="E83" s="54">
        <f t="shared" si="7"/>
        <v>0</v>
      </c>
      <c r="F83" s="54"/>
      <c r="G83" s="54"/>
      <c r="H83" s="54"/>
      <c r="I83" s="54"/>
    </row>
    <row r="84" spans="1:10" ht="20.100000000000001" customHeight="1">
      <c r="A84" s="73" t="s">
        <v>115</v>
      </c>
      <c r="B84" s="65"/>
      <c r="C84" s="60">
        <f t="shared" ref="C84:I84" si="10">C77+C78+C79+C81+C82</f>
        <v>21777.199999999997</v>
      </c>
      <c r="D84" s="60">
        <f>D77+D78+D79+D81+D82</f>
        <v>34472.400000000001</v>
      </c>
      <c r="E84" s="60">
        <f t="shared" si="10"/>
        <v>34303.431400000001</v>
      </c>
      <c r="F84" s="60">
        <f>F77+F78+F79+F81+F82</f>
        <v>8242.3747000000003</v>
      </c>
      <c r="G84" s="60">
        <f>G77+G78+G79+G81+G82</f>
        <v>8101.5049000000008</v>
      </c>
      <c r="H84" s="60">
        <f>H77+H78+H79+H81+H82</f>
        <v>9781.7409000000007</v>
      </c>
      <c r="I84" s="60">
        <f t="shared" si="10"/>
        <v>8177.8109000000004</v>
      </c>
    </row>
    <row r="85" spans="1:10" ht="20.100000000000001" customHeight="1">
      <c r="A85" s="141" t="s">
        <v>60</v>
      </c>
      <c r="B85" s="142"/>
      <c r="C85" s="142"/>
      <c r="D85" s="142"/>
      <c r="E85" s="142"/>
      <c r="F85" s="142"/>
      <c r="G85" s="142"/>
      <c r="H85" s="142"/>
      <c r="I85" s="143"/>
    </row>
    <row r="86" spans="1:10" ht="20.100000000000001" customHeight="1">
      <c r="A86" s="72" t="s">
        <v>70</v>
      </c>
      <c r="B86" s="64">
        <v>500</v>
      </c>
      <c r="C86" s="54"/>
      <c r="D86" s="54"/>
      <c r="E86" s="60">
        <f>SUM(F86:I86)</f>
        <v>0</v>
      </c>
      <c r="F86" s="54"/>
      <c r="G86" s="54"/>
      <c r="H86" s="54">
        <f>SUM(H87)</f>
        <v>0</v>
      </c>
      <c r="I86" s="54">
        <f>SUM(I87)</f>
        <v>0</v>
      </c>
    </row>
    <row r="87" spans="1:10" ht="20.100000000000001" customHeight="1">
      <c r="A87" s="72" t="s">
        <v>59</v>
      </c>
      <c r="B87" s="126">
        <v>501</v>
      </c>
      <c r="C87" s="54"/>
      <c r="D87" s="54"/>
      <c r="E87" s="54">
        <f>SUM(F87:I87)</f>
        <v>0</v>
      </c>
      <c r="F87" s="54"/>
      <c r="G87" s="54"/>
      <c r="H87" s="54"/>
      <c r="I87" s="54"/>
    </row>
    <row r="88" spans="1:10" ht="20.100000000000001" customHeight="1">
      <c r="A88" s="73" t="s">
        <v>56</v>
      </c>
      <c r="B88" s="127">
        <v>510</v>
      </c>
      <c r="C88" s="60">
        <f>C90+C91+C92+C93+C94</f>
        <v>490.8</v>
      </c>
      <c r="D88" s="60">
        <f>D90+D91+D92+D94</f>
        <v>2420.8999999999996</v>
      </c>
      <c r="E88" s="60">
        <f>SUM(F88:I88)</f>
        <v>1532.4</v>
      </c>
      <c r="F88" s="60">
        <f>SUM(F89:F94)</f>
        <v>290.5</v>
      </c>
      <c r="G88" s="60">
        <f>SUM(G89:G94)</f>
        <v>1190.5</v>
      </c>
      <c r="H88" s="60">
        <f>SUM(H89:H94)</f>
        <v>0</v>
      </c>
      <c r="I88" s="60">
        <f>SUM(I89:I94)</f>
        <v>51.4</v>
      </c>
    </row>
    <row r="89" spans="1:10" ht="20.100000000000001" customHeight="1">
      <c r="A89" s="72" t="s">
        <v>0</v>
      </c>
      <c r="B89" s="125">
        <v>511</v>
      </c>
      <c r="C89" s="54"/>
      <c r="D89" s="54"/>
      <c r="E89" s="54"/>
      <c r="F89" s="54"/>
      <c r="G89" s="54"/>
      <c r="H89" s="54"/>
      <c r="I89" s="54"/>
    </row>
    <row r="90" spans="1:10" ht="20.100000000000001" customHeight="1">
      <c r="A90" s="72" t="s">
        <v>1</v>
      </c>
      <c r="B90" s="128">
        <v>512</v>
      </c>
      <c r="C90" s="54">
        <v>326</v>
      </c>
      <c r="D90" s="54">
        <v>1019.3</v>
      </c>
      <c r="E90" s="54">
        <f>SUM(F90:I90)</f>
        <v>581</v>
      </c>
      <c r="F90" s="54">
        <f>215+75.5</f>
        <v>290.5</v>
      </c>
      <c r="G90" s="54">
        <f>215+75.5</f>
        <v>290.5</v>
      </c>
      <c r="H90" s="54"/>
      <c r="I90" s="54"/>
    </row>
    <row r="91" spans="1:10" ht="20.100000000000001" customHeight="1">
      <c r="A91" s="72" t="s">
        <v>18</v>
      </c>
      <c r="B91" s="125">
        <v>513</v>
      </c>
      <c r="C91" s="54">
        <v>160.1</v>
      </c>
      <c r="D91" s="54">
        <v>160.1</v>
      </c>
      <c r="E91" s="54">
        <f>SUM(F91:I91)</f>
        <v>0</v>
      </c>
      <c r="F91" s="54"/>
      <c r="G91" s="54"/>
      <c r="H91" s="54"/>
      <c r="I91" s="54"/>
    </row>
    <row r="92" spans="1:10" ht="20.100000000000001" customHeight="1">
      <c r="A92" s="72" t="s">
        <v>2</v>
      </c>
      <c r="B92" s="128">
        <v>514</v>
      </c>
      <c r="C92" s="54">
        <v>3.7</v>
      </c>
      <c r="D92" s="54">
        <v>41.3</v>
      </c>
      <c r="E92" s="54">
        <f>SUM(F92:I92)</f>
        <v>51.4</v>
      </c>
      <c r="F92" s="54"/>
      <c r="G92" s="54"/>
      <c r="H92" s="54"/>
      <c r="I92" s="54">
        <v>51.4</v>
      </c>
    </row>
    <row r="93" spans="1:10" ht="36" customHeight="1">
      <c r="A93" s="72" t="s">
        <v>19</v>
      </c>
      <c r="B93" s="125">
        <v>515</v>
      </c>
      <c r="C93" s="54">
        <v>1</v>
      </c>
      <c r="D93" s="54">
        <v>1</v>
      </c>
      <c r="E93" s="54">
        <f>SUM(F93:I93)</f>
        <v>0</v>
      </c>
      <c r="F93" s="54"/>
      <c r="G93" s="54"/>
      <c r="H93" s="54"/>
      <c r="I93" s="54"/>
    </row>
    <row r="94" spans="1:10" ht="20.100000000000001" customHeight="1">
      <c r="A94" s="72" t="s">
        <v>38</v>
      </c>
      <c r="B94" s="126">
        <v>516</v>
      </c>
      <c r="C94" s="54"/>
      <c r="D94" s="54">
        <v>1200.2</v>
      </c>
      <c r="E94" s="54">
        <f>SUM(F94:I94)</f>
        <v>900</v>
      </c>
      <c r="F94" s="54"/>
      <c r="G94" s="54">
        <v>900</v>
      </c>
      <c r="H94" s="54"/>
      <c r="I94" s="54"/>
      <c r="J94" s="74"/>
    </row>
    <row r="95" spans="1:10" ht="20.100000000000001" customHeight="1">
      <c r="A95" s="141" t="s">
        <v>69</v>
      </c>
      <c r="B95" s="142"/>
      <c r="C95" s="142"/>
      <c r="D95" s="142"/>
      <c r="E95" s="142"/>
      <c r="F95" s="142"/>
      <c r="G95" s="142"/>
      <c r="H95" s="142"/>
      <c r="I95" s="143"/>
    </row>
    <row r="96" spans="1:10" ht="20.100000000000001" customHeight="1">
      <c r="A96" s="72" t="s">
        <v>71</v>
      </c>
      <c r="B96" s="64">
        <v>600</v>
      </c>
      <c r="C96" s="54">
        <f>SUM(C97:C100)</f>
        <v>0</v>
      </c>
      <c r="D96" s="54">
        <f>SUM(D97:D100)</f>
        <v>0</v>
      </c>
      <c r="E96" s="54">
        <f t="shared" ref="E96:E105" si="11">SUM(F96:I96)</f>
        <v>0</v>
      </c>
      <c r="F96" s="54">
        <f>SUM(F97:F100)</f>
        <v>0</v>
      </c>
      <c r="G96" s="54">
        <f>SUM(G97:G100)</f>
        <v>0</v>
      </c>
      <c r="H96" s="54">
        <f>SUM(H97:H100)</f>
        <v>0</v>
      </c>
      <c r="I96" s="54">
        <f>SUM(I97:I100)</f>
        <v>0</v>
      </c>
    </row>
    <row r="97" spans="1:9" ht="20.100000000000001" customHeight="1">
      <c r="A97" s="75" t="s">
        <v>72</v>
      </c>
      <c r="B97" s="126">
        <v>601</v>
      </c>
      <c r="C97" s="54"/>
      <c r="D97" s="54"/>
      <c r="E97" s="54">
        <f t="shared" si="11"/>
        <v>0</v>
      </c>
      <c r="F97" s="54"/>
      <c r="G97" s="54"/>
      <c r="H97" s="54"/>
      <c r="I97" s="54"/>
    </row>
    <row r="98" spans="1:9" ht="20.100000000000001" customHeight="1">
      <c r="A98" s="75" t="s">
        <v>73</v>
      </c>
      <c r="B98" s="126">
        <v>602</v>
      </c>
      <c r="C98" s="54"/>
      <c r="D98" s="54"/>
      <c r="E98" s="54">
        <f t="shared" si="11"/>
        <v>0</v>
      </c>
      <c r="F98" s="54"/>
      <c r="G98" s="54"/>
      <c r="H98" s="54"/>
      <c r="I98" s="54"/>
    </row>
    <row r="99" spans="1:9" ht="20.100000000000001" customHeight="1">
      <c r="A99" s="75" t="s">
        <v>74</v>
      </c>
      <c r="B99" s="126">
        <v>603</v>
      </c>
      <c r="C99" s="54"/>
      <c r="D99" s="54"/>
      <c r="E99" s="54">
        <f t="shared" si="11"/>
        <v>0</v>
      </c>
      <c r="F99" s="54"/>
      <c r="G99" s="54"/>
      <c r="H99" s="54"/>
      <c r="I99" s="54"/>
    </row>
    <row r="100" spans="1:9" ht="20.100000000000001" customHeight="1">
      <c r="A100" s="72" t="s">
        <v>75</v>
      </c>
      <c r="B100" s="64">
        <v>610</v>
      </c>
      <c r="C100" s="54"/>
      <c r="D100" s="54"/>
      <c r="E100" s="54">
        <f t="shared" si="11"/>
        <v>0</v>
      </c>
      <c r="F100" s="54"/>
      <c r="G100" s="54"/>
      <c r="H100" s="54"/>
      <c r="I100" s="54"/>
    </row>
    <row r="101" spans="1:9" ht="20.100000000000001" customHeight="1">
      <c r="A101" s="72" t="s">
        <v>76</v>
      </c>
      <c r="B101" s="64">
        <v>620</v>
      </c>
      <c r="C101" s="54">
        <f>SUM(C102:C105)</f>
        <v>0</v>
      </c>
      <c r="D101" s="54">
        <f>SUM(D102:D105)</f>
        <v>0</v>
      </c>
      <c r="E101" s="54">
        <f t="shared" si="11"/>
        <v>0</v>
      </c>
      <c r="F101" s="54">
        <f>SUM(F102:F105)</f>
        <v>0</v>
      </c>
      <c r="G101" s="54">
        <f>SUM(G102:G105)</f>
        <v>0</v>
      </c>
      <c r="H101" s="54">
        <f>SUM(H102:H105)</f>
        <v>0</v>
      </c>
      <c r="I101" s="54">
        <f>SUM(I102:I105)</f>
        <v>0</v>
      </c>
    </row>
    <row r="102" spans="1:9" ht="20.100000000000001" customHeight="1">
      <c r="A102" s="75" t="s">
        <v>72</v>
      </c>
      <c r="B102" s="126">
        <v>621</v>
      </c>
      <c r="C102" s="54"/>
      <c r="D102" s="54"/>
      <c r="E102" s="54">
        <f t="shared" si="11"/>
        <v>0</v>
      </c>
      <c r="F102" s="54"/>
      <c r="G102" s="54"/>
      <c r="H102" s="54"/>
      <c r="I102" s="54"/>
    </row>
    <row r="103" spans="1:9" ht="20.100000000000001" customHeight="1">
      <c r="A103" s="75" t="s">
        <v>73</v>
      </c>
      <c r="B103" s="126">
        <v>622</v>
      </c>
      <c r="C103" s="54"/>
      <c r="D103" s="54"/>
      <c r="E103" s="54">
        <f t="shared" si="11"/>
        <v>0</v>
      </c>
      <c r="F103" s="54"/>
      <c r="G103" s="54"/>
      <c r="H103" s="54"/>
      <c r="I103" s="54"/>
    </row>
    <row r="104" spans="1:9" ht="20.100000000000001" customHeight="1">
      <c r="A104" s="75" t="s">
        <v>74</v>
      </c>
      <c r="B104" s="126">
        <v>623</v>
      </c>
      <c r="C104" s="54"/>
      <c r="D104" s="54"/>
      <c r="E104" s="54">
        <f t="shared" si="11"/>
        <v>0</v>
      </c>
      <c r="F104" s="54"/>
      <c r="G104" s="54"/>
      <c r="H104" s="54"/>
      <c r="I104" s="54"/>
    </row>
    <row r="105" spans="1:9" ht="20.100000000000001" customHeight="1">
      <c r="A105" s="72" t="s">
        <v>40</v>
      </c>
      <c r="B105" s="64">
        <v>630</v>
      </c>
      <c r="C105" s="54"/>
      <c r="D105" s="54"/>
      <c r="E105" s="54">
        <f t="shared" si="11"/>
        <v>0</v>
      </c>
      <c r="F105" s="54"/>
      <c r="G105" s="54"/>
      <c r="H105" s="54"/>
      <c r="I105" s="54"/>
    </row>
    <row r="106" spans="1:9" ht="20.100000000000001" customHeight="1">
      <c r="A106" s="73" t="s">
        <v>14</v>
      </c>
      <c r="B106" s="123">
        <v>700</v>
      </c>
      <c r="C106" s="60">
        <f>C35</f>
        <v>21491.7</v>
      </c>
      <c r="D106" s="60">
        <f>D35</f>
        <v>34472.399999999994</v>
      </c>
      <c r="E106" s="60">
        <f>SUM(F106:I106)</f>
        <v>34303.4</v>
      </c>
      <c r="F106" s="60">
        <f>F35</f>
        <v>8242.4</v>
      </c>
      <c r="G106" s="60">
        <f>G35</f>
        <v>8101.5</v>
      </c>
      <c r="H106" s="60">
        <f>H35</f>
        <v>9781.7000000000007</v>
      </c>
      <c r="I106" s="60">
        <f>I35</f>
        <v>8177.8</v>
      </c>
    </row>
    <row r="107" spans="1:9" ht="20.100000000000001" customHeight="1">
      <c r="A107" s="73" t="s">
        <v>24</v>
      </c>
      <c r="B107" s="123">
        <v>800</v>
      </c>
      <c r="C107" s="60">
        <f>C84</f>
        <v>21777.199999999997</v>
      </c>
      <c r="D107" s="60">
        <f>D84</f>
        <v>34472.400000000001</v>
      </c>
      <c r="E107" s="60">
        <f>SUM(F107:I107)</f>
        <v>34303.431400000001</v>
      </c>
      <c r="F107" s="60">
        <f>F46</f>
        <v>8242.3747000000003</v>
      </c>
      <c r="G107" s="60">
        <f>G46</f>
        <v>8101.5049000000008</v>
      </c>
      <c r="H107" s="60">
        <f>H46</f>
        <v>9781.7409000000007</v>
      </c>
      <c r="I107" s="60">
        <f>I46</f>
        <v>8177.8109000000004</v>
      </c>
    </row>
    <row r="108" spans="1:9" ht="19.5" customHeight="1">
      <c r="A108" s="72" t="s">
        <v>61</v>
      </c>
      <c r="B108" s="114">
        <v>850</v>
      </c>
      <c r="C108" s="54">
        <v>-285.5</v>
      </c>
      <c r="D108" s="54">
        <f t="shared" ref="D108:I108" si="12">D106-D107</f>
        <v>0</v>
      </c>
      <c r="E108" s="54">
        <f t="shared" si="12"/>
        <v>-3.139999999984866E-2</v>
      </c>
      <c r="F108" s="54">
        <f t="shared" si="12"/>
        <v>2.5299999999333522E-2</v>
      </c>
      <c r="G108" s="54">
        <f t="shared" si="12"/>
        <v>-4.9000000008163624E-3</v>
      </c>
      <c r="H108" s="54">
        <f>H106-H107</f>
        <v>-4.0899999999965075E-2</v>
      </c>
      <c r="I108" s="54">
        <f t="shared" si="12"/>
        <v>-1.0900000000219734E-2</v>
      </c>
    </row>
    <row r="109" spans="1:9" ht="19.5" customHeight="1">
      <c r="A109" s="141" t="s">
        <v>62</v>
      </c>
      <c r="B109" s="142"/>
      <c r="C109" s="91"/>
      <c r="D109" s="91"/>
      <c r="E109" s="60"/>
      <c r="F109" s="60" t="s">
        <v>65</v>
      </c>
      <c r="G109" s="60" t="s">
        <v>66</v>
      </c>
      <c r="H109" s="60" t="s">
        <v>63</v>
      </c>
      <c r="I109" s="60" t="s">
        <v>64</v>
      </c>
    </row>
    <row r="110" spans="1:9" ht="19.5" customHeight="1">
      <c r="A110" s="72" t="s">
        <v>77</v>
      </c>
      <c r="B110" s="114">
        <v>900</v>
      </c>
      <c r="C110" s="54">
        <v>143.75</v>
      </c>
      <c r="D110" s="66">
        <v>140.75</v>
      </c>
      <c r="E110" s="66">
        <v>142.75</v>
      </c>
      <c r="F110" s="66">
        <v>142.75</v>
      </c>
      <c r="G110" s="66">
        <v>142.75</v>
      </c>
      <c r="H110" s="66">
        <v>142.75</v>
      </c>
      <c r="I110" s="66">
        <v>142.75</v>
      </c>
    </row>
    <row r="111" spans="1:9" ht="19.5" customHeight="1">
      <c r="A111" s="72" t="s">
        <v>101</v>
      </c>
      <c r="B111" s="114">
        <v>910</v>
      </c>
      <c r="C111" s="54"/>
      <c r="D111" s="54"/>
      <c r="E111" s="54"/>
      <c r="F111" s="54"/>
      <c r="G111" s="54"/>
      <c r="H111" s="54"/>
      <c r="I111" s="54"/>
    </row>
    <row r="112" spans="1:9" ht="19.5" customHeight="1">
      <c r="A112" s="72" t="s">
        <v>67</v>
      </c>
      <c r="B112" s="114">
        <v>920</v>
      </c>
      <c r="C112" s="54"/>
      <c r="D112" s="54"/>
      <c r="E112" s="54"/>
      <c r="F112" s="54"/>
      <c r="G112" s="54"/>
      <c r="H112" s="54"/>
      <c r="I112" s="54"/>
    </row>
    <row r="113" spans="1:9" ht="19.5" customHeight="1">
      <c r="A113" s="72" t="s">
        <v>78</v>
      </c>
      <c r="B113" s="114">
        <v>930</v>
      </c>
      <c r="C113" s="54"/>
      <c r="D113" s="54"/>
      <c r="E113" s="54"/>
      <c r="F113" s="54"/>
      <c r="G113" s="54"/>
      <c r="H113" s="54"/>
      <c r="I113" s="54"/>
    </row>
    <row r="114" spans="1:9" ht="19.5" customHeight="1">
      <c r="A114" s="72" t="s">
        <v>102</v>
      </c>
      <c r="B114" s="114">
        <v>940</v>
      </c>
      <c r="C114" s="54"/>
      <c r="D114" s="54"/>
      <c r="E114" s="54"/>
      <c r="F114" s="54"/>
      <c r="G114" s="54"/>
      <c r="H114" s="54"/>
      <c r="I114" s="54"/>
    </row>
    <row r="115" spans="1:9" ht="19.5" customHeight="1">
      <c r="A115" s="72" t="s">
        <v>103</v>
      </c>
      <c r="B115" s="114">
        <v>950</v>
      </c>
      <c r="C115" s="54"/>
      <c r="D115" s="54"/>
      <c r="E115" s="54"/>
      <c r="F115" s="54"/>
      <c r="G115" s="54"/>
      <c r="H115" s="54"/>
      <c r="I115" s="54"/>
    </row>
    <row r="116" spans="1:9" ht="19.5" customHeight="1">
      <c r="A116" s="129" t="s">
        <v>79</v>
      </c>
      <c r="B116" s="88"/>
      <c r="C116" s="139"/>
      <c r="D116" s="139"/>
      <c r="E116" s="139"/>
      <c r="F116" s="67"/>
      <c r="G116" s="151" t="s">
        <v>79</v>
      </c>
      <c r="H116" s="151"/>
      <c r="I116" s="151"/>
    </row>
    <row r="117" spans="1:9" ht="16.5" customHeight="1">
      <c r="A117" s="68"/>
      <c r="B117" s="55"/>
      <c r="C117" s="152" t="s">
        <v>79</v>
      </c>
      <c r="D117" s="152"/>
      <c r="E117" s="152"/>
      <c r="F117" s="68"/>
      <c r="G117" s="151" t="s">
        <v>79</v>
      </c>
      <c r="H117" s="151"/>
      <c r="I117" s="151"/>
    </row>
    <row r="118" spans="1:9" ht="20.100000000000001" customHeight="1">
      <c r="A118" s="129"/>
      <c r="B118" s="88"/>
      <c r="C118" s="139"/>
      <c r="D118" s="139"/>
      <c r="E118" s="139"/>
      <c r="F118" s="67"/>
      <c r="G118" s="150"/>
      <c r="H118" s="150"/>
      <c r="I118" s="150"/>
    </row>
    <row r="119" spans="1:9" ht="20.100000000000001" customHeight="1">
      <c r="A119" s="68"/>
      <c r="B119" s="55"/>
      <c r="C119" s="147"/>
      <c r="D119" s="147"/>
      <c r="E119" s="147"/>
      <c r="F119" s="68"/>
      <c r="G119" s="148"/>
      <c r="H119" s="148"/>
      <c r="I119" s="148"/>
    </row>
    <row r="120" spans="1:9" ht="20.100000000000001" customHeight="1">
      <c r="B120" s="92"/>
      <c r="C120" s="135" t="s">
        <v>79</v>
      </c>
      <c r="D120" s="92"/>
      <c r="E120" s="92"/>
      <c r="F120" s="92"/>
      <c r="G120" s="71"/>
      <c r="H120" s="71"/>
      <c r="I120" s="71"/>
    </row>
    <row r="121" spans="1:9">
      <c r="A121" s="69"/>
      <c r="B121" s="92"/>
      <c r="C121" s="92"/>
      <c r="D121" s="92"/>
      <c r="E121" s="92"/>
      <c r="F121" s="69"/>
      <c r="G121" s="71"/>
      <c r="H121" s="71"/>
      <c r="I121" s="71"/>
    </row>
    <row r="122" spans="1:9">
      <c r="A122" s="140"/>
      <c r="B122" s="140"/>
      <c r="C122" s="140"/>
      <c r="D122" s="140"/>
      <c r="E122" s="140"/>
      <c r="F122" s="140"/>
      <c r="G122" s="71"/>
      <c r="H122" s="71"/>
      <c r="I122" s="71"/>
    </row>
    <row r="123" spans="1:9">
      <c r="A123" s="70"/>
      <c r="B123" s="70"/>
      <c r="C123" s="70"/>
      <c r="D123" s="70"/>
      <c r="E123" s="70"/>
      <c r="F123" s="70"/>
      <c r="G123" s="71"/>
      <c r="H123" s="71"/>
      <c r="I123" s="71"/>
    </row>
    <row r="124" spans="1:9">
      <c r="A124" s="130"/>
      <c r="C124" s="70"/>
      <c r="D124" s="71"/>
      <c r="E124" s="71"/>
      <c r="F124" s="71"/>
      <c r="G124" s="71"/>
      <c r="H124" s="71"/>
      <c r="I124" s="71"/>
    </row>
    <row r="125" spans="1:9">
      <c r="A125" s="130"/>
      <c r="C125" s="70"/>
      <c r="D125" s="71" t="s">
        <v>134</v>
      </c>
      <c r="E125" s="71"/>
      <c r="F125" s="71"/>
      <c r="G125" s="71"/>
      <c r="H125" s="71"/>
      <c r="I125" s="71"/>
    </row>
    <row r="126" spans="1:9">
      <c r="A126" s="130"/>
      <c r="C126" s="70"/>
      <c r="D126" s="71"/>
      <c r="E126" s="71"/>
      <c r="F126" s="71"/>
      <c r="G126" s="71"/>
      <c r="H126" s="71"/>
      <c r="I126" s="71"/>
    </row>
    <row r="127" spans="1:9">
      <c r="A127" s="130"/>
      <c r="C127" s="70"/>
      <c r="D127" s="71"/>
      <c r="E127" s="71"/>
      <c r="F127" s="71"/>
      <c r="G127" s="71"/>
      <c r="H127" s="71"/>
      <c r="I127" s="71"/>
    </row>
    <row r="128" spans="1:9">
      <c r="A128" s="130"/>
      <c r="C128" s="70"/>
      <c r="D128" s="71"/>
      <c r="E128" s="71"/>
      <c r="F128" s="71"/>
      <c r="G128" s="71"/>
      <c r="H128" s="71"/>
      <c r="I128" s="71"/>
    </row>
    <row r="129" spans="1:9">
      <c r="A129" s="130"/>
      <c r="C129" s="70"/>
      <c r="D129" s="71"/>
      <c r="E129" s="71"/>
      <c r="F129" s="71"/>
      <c r="G129" s="71"/>
      <c r="H129" s="71"/>
      <c r="I129" s="71"/>
    </row>
    <row r="130" spans="1:9">
      <c r="A130" s="130"/>
      <c r="C130" s="70"/>
      <c r="D130" s="71"/>
      <c r="E130" s="71"/>
      <c r="F130" s="71"/>
      <c r="G130" s="71"/>
      <c r="H130" s="71"/>
      <c r="I130" s="71"/>
    </row>
    <row r="131" spans="1:9">
      <c r="A131" s="130"/>
      <c r="C131" s="70"/>
      <c r="D131" s="71"/>
      <c r="E131" s="71"/>
      <c r="F131" s="71"/>
      <c r="G131" s="71"/>
      <c r="H131" s="71"/>
      <c r="I131" s="71"/>
    </row>
    <row r="132" spans="1:9">
      <c r="A132" s="130"/>
      <c r="C132" s="70"/>
      <c r="D132" s="71"/>
      <c r="E132" s="71"/>
      <c r="F132" s="71"/>
      <c r="G132" s="71"/>
      <c r="H132" s="71"/>
      <c r="I132" s="71"/>
    </row>
    <row r="133" spans="1:9">
      <c r="A133" s="130"/>
      <c r="C133" s="70"/>
      <c r="D133" s="71"/>
      <c r="E133" s="71"/>
      <c r="F133" s="71"/>
      <c r="G133" s="71"/>
      <c r="H133" s="71"/>
      <c r="I133" s="71"/>
    </row>
    <row r="134" spans="1:9">
      <c r="A134" s="130"/>
      <c r="C134" s="70"/>
      <c r="D134" s="71"/>
      <c r="E134" s="71"/>
      <c r="F134" s="71"/>
      <c r="G134" s="71"/>
      <c r="H134" s="71"/>
      <c r="I134" s="71"/>
    </row>
    <row r="135" spans="1:9">
      <c r="A135" s="130"/>
      <c r="C135" s="70"/>
      <c r="D135" s="71"/>
      <c r="E135" s="71"/>
      <c r="F135" s="71"/>
      <c r="G135" s="71"/>
      <c r="H135" s="71"/>
      <c r="I135" s="71"/>
    </row>
    <row r="136" spans="1:9">
      <c r="A136" s="130"/>
      <c r="C136" s="70"/>
      <c r="D136" s="71"/>
      <c r="E136" s="71"/>
      <c r="F136" s="71"/>
      <c r="G136" s="71"/>
      <c r="H136" s="71"/>
      <c r="I136" s="71"/>
    </row>
    <row r="137" spans="1:9">
      <c r="A137" s="130"/>
      <c r="C137" s="70"/>
      <c r="D137" s="71"/>
      <c r="E137" s="71"/>
      <c r="F137" s="71"/>
      <c r="G137" s="71"/>
      <c r="H137" s="71"/>
      <c r="I137" s="71"/>
    </row>
    <row r="138" spans="1:9">
      <c r="A138" s="130"/>
      <c r="C138" s="70"/>
      <c r="D138" s="71"/>
      <c r="E138" s="71"/>
      <c r="F138" s="71"/>
      <c r="G138" s="71"/>
      <c r="H138" s="71"/>
      <c r="I138" s="71"/>
    </row>
    <row r="139" spans="1:9">
      <c r="A139" s="130"/>
      <c r="C139" s="70"/>
      <c r="D139" s="71"/>
      <c r="E139" s="71"/>
      <c r="F139" s="71"/>
      <c r="G139" s="71"/>
      <c r="H139" s="71"/>
      <c r="I139" s="71"/>
    </row>
    <row r="140" spans="1:9">
      <c r="A140" s="130"/>
      <c r="C140" s="70"/>
      <c r="D140" s="71"/>
      <c r="E140" s="71"/>
      <c r="F140" s="71"/>
      <c r="G140" s="71"/>
      <c r="H140" s="71"/>
      <c r="I140" s="71"/>
    </row>
    <row r="141" spans="1:9">
      <c r="A141" s="130"/>
      <c r="C141" s="70"/>
      <c r="D141" s="71"/>
      <c r="E141" s="71"/>
      <c r="F141" s="71"/>
      <c r="G141" s="71"/>
      <c r="H141" s="71"/>
      <c r="I141" s="71"/>
    </row>
    <row r="142" spans="1:9">
      <c r="A142" s="130"/>
      <c r="C142" s="70"/>
      <c r="D142" s="71"/>
      <c r="E142" s="71"/>
      <c r="F142" s="71"/>
      <c r="G142" s="71"/>
      <c r="H142" s="71"/>
      <c r="I142" s="71"/>
    </row>
    <row r="143" spans="1:9">
      <c r="A143" s="130"/>
      <c r="C143" s="70"/>
      <c r="D143" s="71"/>
      <c r="E143" s="71"/>
      <c r="F143" s="71"/>
      <c r="G143" s="71"/>
      <c r="H143" s="71"/>
      <c r="I143" s="71"/>
    </row>
    <row r="144" spans="1:9">
      <c r="A144" s="130"/>
      <c r="C144" s="70"/>
      <c r="D144" s="71"/>
      <c r="E144" s="71"/>
      <c r="F144" s="71"/>
      <c r="G144" s="71"/>
      <c r="H144" s="71"/>
      <c r="I144" s="71"/>
    </row>
    <row r="145" spans="1:9">
      <c r="A145" s="130"/>
      <c r="C145" s="70"/>
      <c r="D145" s="71"/>
      <c r="E145" s="71"/>
      <c r="F145" s="71"/>
      <c r="G145" s="71"/>
      <c r="H145" s="71"/>
      <c r="I145" s="71"/>
    </row>
    <row r="146" spans="1:9">
      <c r="A146" s="130"/>
      <c r="C146" s="70"/>
      <c r="D146" s="71"/>
      <c r="E146" s="71"/>
      <c r="F146" s="71"/>
      <c r="G146" s="71"/>
      <c r="H146" s="71"/>
      <c r="I146" s="71"/>
    </row>
    <row r="147" spans="1:9">
      <c r="A147" s="130"/>
      <c r="C147" s="70"/>
      <c r="D147" s="71"/>
      <c r="E147" s="71"/>
      <c r="F147" s="71"/>
      <c r="G147" s="71"/>
      <c r="H147" s="71"/>
      <c r="I147" s="71"/>
    </row>
    <row r="148" spans="1:9">
      <c r="A148" s="130"/>
      <c r="C148" s="70"/>
      <c r="D148" s="71"/>
      <c r="E148" s="71"/>
      <c r="F148" s="71"/>
      <c r="G148" s="71"/>
      <c r="H148" s="71"/>
      <c r="I148" s="71"/>
    </row>
    <row r="149" spans="1:9">
      <c r="A149" s="130"/>
      <c r="C149" s="70"/>
      <c r="D149" s="71"/>
      <c r="E149" s="71"/>
      <c r="F149" s="71"/>
      <c r="G149" s="71"/>
      <c r="H149" s="71"/>
      <c r="I149" s="71"/>
    </row>
    <row r="150" spans="1:9">
      <c r="A150" s="130"/>
      <c r="C150" s="70"/>
      <c r="D150" s="71"/>
      <c r="E150" s="71"/>
      <c r="F150" s="71"/>
      <c r="G150" s="71"/>
      <c r="H150" s="71"/>
      <c r="I150" s="71"/>
    </row>
    <row r="151" spans="1:9">
      <c r="A151" s="130"/>
      <c r="C151" s="70"/>
      <c r="D151" s="71"/>
      <c r="E151" s="71"/>
      <c r="F151" s="71"/>
      <c r="G151" s="71"/>
      <c r="H151" s="71"/>
      <c r="I151" s="71"/>
    </row>
    <row r="152" spans="1:9">
      <c r="A152" s="130"/>
      <c r="C152" s="70"/>
      <c r="D152" s="71"/>
      <c r="E152" s="71"/>
      <c r="F152" s="71"/>
      <c r="G152" s="71"/>
      <c r="H152" s="71"/>
      <c r="I152" s="71"/>
    </row>
    <row r="153" spans="1:9">
      <c r="A153" s="130"/>
      <c r="C153" s="70"/>
      <c r="D153" s="71"/>
      <c r="E153" s="71"/>
      <c r="F153" s="71"/>
      <c r="G153" s="71"/>
      <c r="H153" s="71"/>
      <c r="I153" s="71"/>
    </row>
    <row r="154" spans="1:9">
      <c r="A154" s="130"/>
      <c r="C154" s="70"/>
      <c r="D154" s="71"/>
      <c r="E154" s="71"/>
      <c r="F154" s="71"/>
      <c r="G154" s="71"/>
      <c r="H154" s="71"/>
      <c r="I154" s="71"/>
    </row>
    <row r="155" spans="1:9">
      <c r="A155" s="130"/>
      <c r="C155" s="70"/>
      <c r="D155" s="71"/>
      <c r="E155" s="71"/>
      <c r="F155" s="71"/>
      <c r="G155" s="71"/>
      <c r="H155" s="71"/>
      <c r="I155" s="71"/>
    </row>
    <row r="156" spans="1:9">
      <c r="A156" s="130"/>
      <c r="C156" s="70"/>
      <c r="D156" s="71"/>
      <c r="E156" s="71"/>
      <c r="F156" s="71"/>
      <c r="G156" s="71"/>
      <c r="H156" s="71"/>
      <c r="I156" s="71"/>
    </row>
    <row r="157" spans="1:9">
      <c r="A157" s="130"/>
      <c r="C157" s="70"/>
      <c r="D157" s="71"/>
      <c r="E157" s="71"/>
      <c r="F157" s="71"/>
      <c r="G157" s="71"/>
      <c r="H157" s="71"/>
      <c r="I157" s="71"/>
    </row>
    <row r="158" spans="1:9">
      <c r="A158" s="130"/>
      <c r="C158" s="70"/>
      <c r="D158" s="71"/>
      <c r="E158" s="71"/>
      <c r="F158" s="71"/>
      <c r="G158" s="71"/>
      <c r="H158" s="71"/>
      <c r="I158" s="71"/>
    </row>
    <row r="159" spans="1:9">
      <c r="A159" s="130"/>
      <c r="C159" s="70"/>
      <c r="D159" s="71"/>
      <c r="E159" s="71"/>
      <c r="F159" s="71"/>
      <c r="G159" s="71"/>
      <c r="H159" s="71"/>
      <c r="I159" s="71"/>
    </row>
    <row r="160" spans="1:9">
      <c r="A160" s="130"/>
      <c r="C160" s="70"/>
      <c r="D160" s="71"/>
      <c r="E160" s="71"/>
      <c r="F160" s="71"/>
      <c r="G160" s="71"/>
      <c r="H160" s="71"/>
      <c r="I160" s="71"/>
    </row>
    <row r="161" spans="1:1">
      <c r="A161" s="131"/>
    </row>
    <row r="162" spans="1:1">
      <c r="A162" s="131"/>
    </row>
    <row r="163" spans="1:1">
      <c r="A163" s="131"/>
    </row>
    <row r="164" spans="1:1">
      <c r="A164" s="131"/>
    </row>
    <row r="165" spans="1:1">
      <c r="A165" s="131"/>
    </row>
    <row r="166" spans="1:1">
      <c r="A166" s="131"/>
    </row>
    <row r="167" spans="1:1">
      <c r="A167" s="131"/>
    </row>
    <row r="168" spans="1:1">
      <c r="A168" s="131"/>
    </row>
    <row r="169" spans="1:1">
      <c r="A169" s="131"/>
    </row>
    <row r="170" spans="1:1">
      <c r="A170" s="131"/>
    </row>
    <row r="171" spans="1:1">
      <c r="A171" s="131"/>
    </row>
    <row r="172" spans="1:1">
      <c r="A172" s="131"/>
    </row>
    <row r="173" spans="1:1">
      <c r="A173" s="131"/>
    </row>
    <row r="174" spans="1:1">
      <c r="A174" s="131"/>
    </row>
    <row r="175" spans="1:1">
      <c r="A175" s="131"/>
    </row>
    <row r="176" spans="1:1">
      <c r="A176" s="131"/>
    </row>
    <row r="177" spans="1:1">
      <c r="A177" s="131"/>
    </row>
    <row r="178" spans="1:1">
      <c r="A178" s="131"/>
    </row>
    <row r="179" spans="1:1">
      <c r="A179" s="131"/>
    </row>
    <row r="180" spans="1:1">
      <c r="A180" s="131"/>
    </row>
    <row r="181" spans="1:1">
      <c r="A181" s="131"/>
    </row>
    <row r="182" spans="1:1">
      <c r="A182" s="131"/>
    </row>
    <row r="183" spans="1:1">
      <c r="A183" s="131"/>
    </row>
    <row r="184" spans="1:1">
      <c r="A184" s="131"/>
    </row>
    <row r="185" spans="1:1">
      <c r="A185" s="131"/>
    </row>
    <row r="186" spans="1:1">
      <c r="A186" s="131"/>
    </row>
    <row r="187" spans="1:1">
      <c r="A187" s="131"/>
    </row>
    <row r="188" spans="1:1">
      <c r="A188" s="131"/>
    </row>
    <row r="189" spans="1:1">
      <c r="A189" s="131"/>
    </row>
    <row r="190" spans="1:1">
      <c r="A190" s="131"/>
    </row>
    <row r="191" spans="1:1">
      <c r="A191" s="131"/>
    </row>
    <row r="192" spans="1:1">
      <c r="A192" s="131"/>
    </row>
    <row r="193" spans="1:1">
      <c r="A193" s="131"/>
    </row>
    <row r="194" spans="1:1">
      <c r="A194" s="131"/>
    </row>
    <row r="195" spans="1:1">
      <c r="A195" s="131"/>
    </row>
    <row r="196" spans="1:1">
      <c r="A196" s="131"/>
    </row>
    <row r="197" spans="1:1">
      <c r="A197" s="131"/>
    </row>
    <row r="198" spans="1:1">
      <c r="A198" s="131"/>
    </row>
    <row r="199" spans="1:1">
      <c r="A199" s="131"/>
    </row>
    <row r="200" spans="1:1">
      <c r="A200" s="131"/>
    </row>
    <row r="201" spans="1:1">
      <c r="A201" s="131"/>
    </row>
    <row r="202" spans="1:1">
      <c r="A202" s="131"/>
    </row>
    <row r="203" spans="1:1">
      <c r="A203" s="131"/>
    </row>
    <row r="204" spans="1:1">
      <c r="A204" s="131"/>
    </row>
    <row r="205" spans="1:1">
      <c r="A205" s="131"/>
    </row>
    <row r="206" spans="1:1">
      <c r="A206" s="131"/>
    </row>
    <row r="207" spans="1:1">
      <c r="A207" s="131"/>
    </row>
    <row r="208" spans="1:1">
      <c r="A208" s="131"/>
    </row>
    <row r="209" spans="1:1">
      <c r="A209" s="131"/>
    </row>
    <row r="210" spans="1:1">
      <c r="A210" s="131"/>
    </row>
    <row r="211" spans="1:1">
      <c r="A211" s="131"/>
    </row>
    <row r="212" spans="1:1">
      <c r="A212" s="131"/>
    </row>
    <row r="213" spans="1:1">
      <c r="A213" s="131"/>
    </row>
    <row r="214" spans="1:1">
      <c r="A214" s="131"/>
    </row>
    <row r="215" spans="1:1">
      <c r="A215" s="131"/>
    </row>
    <row r="216" spans="1:1">
      <c r="A216" s="131"/>
    </row>
    <row r="217" spans="1:1">
      <c r="A217" s="131"/>
    </row>
    <row r="218" spans="1:1">
      <c r="A218" s="131"/>
    </row>
    <row r="219" spans="1:1">
      <c r="A219" s="131"/>
    </row>
    <row r="220" spans="1:1">
      <c r="A220" s="131"/>
    </row>
    <row r="221" spans="1:1">
      <c r="A221" s="131"/>
    </row>
    <row r="222" spans="1:1">
      <c r="A222" s="131"/>
    </row>
    <row r="223" spans="1:1">
      <c r="A223" s="131"/>
    </row>
    <row r="224" spans="1:1">
      <c r="A224" s="131"/>
    </row>
    <row r="225" spans="1:1">
      <c r="A225" s="131"/>
    </row>
    <row r="226" spans="1:1">
      <c r="A226" s="131"/>
    </row>
    <row r="227" spans="1:1">
      <c r="A227" s="131"/>
    </row>
    <row r="228" spans="1:1">
      <c r="A228" s="131"/>
    </row>
    <row r="229" spans="1:1">
      <c r="A229" s="131"/>
    </row>
    <row r="230" spans="1:1">
      <c r="A230" s="131"/>
    </row>
    <row r="231" spans="1:1">
      <c r="A231" s="131"/>
    </row>
    <row r="232" spans="1:1">
      <c r="A232" s="131"/>
    </row>
    <row r="233" spans="1:1">
      <c r="A233" s="131"/>
    </row>
    <row r="234" spans="1:1">
      <c r="A234" s="131"/>
    </row>
    <row r="235" spans="1:1">
      <c r="A235" s="131"/>
    </row>
    <row r="236" spans="1:1">
      <c r="A236" s="131"/>
    </row>
    <row r="237" spans="1:1">
      <c r="A237" s="131"/>
    </row>
    <row r="238" spans="1:1">
      <c r="A238" s="131"/>
    </row>
    <row r="239" spans="1:1">
      <c r="A239" s="131"/>
    </row>
    <row r="240" spans="1:1">
      <c r="A240" s="131"/>
    </row>
    <row r="241" spans="1:1">
      <c r="A241" s="131"/>
    </row>
    <row r="242" spans="1:1">
      <c r="A242" s="131"/>
    </row>
    <row r="243" spans="1:1">
      <c r="A243" s="131"/>
    </row>
    <row r="244" spans="1:1">
      <c r="A244" s="131"/>
    </row>
    <row r="245" spans="1:1">
      <c r="A245" s="131"/>
    </row>
    <row r="246" spans="1:1">
      <c r="A246" s="131"/>
    </row>
    <row r="247" spans="1:1">
      <c r="A247" s="131"/>
    </row>
    <row r="248" spans="1:1">
      <c r="A248" s="131"/>
    </row>
    <row r="249" spans="1:1">
      <c r="A249" s="131"/>
    </row>
    <row r="250" spans="1:1">
      <c r="A250" s="131"/>
    </row>
    <row r="251" spans="1:1">
      <c r="A251" s="131"/>
    </row>
    <row r="252" spans="1:1">
      <c r="A252" s="131"/>
    </row>
    <row r="253" spans="1:1">
      <c r="A253" s="131"/>
    </row>
    <row r="254" spans="1:1">
      <c r="A254" s="131"/>
    </row>
    <row r="255" spans="1:1">
      <c r="A255" s="131"/>
    </row>
    <row r="256" spans="1:1">
      <c r="A256" s="131"/>
    </row>
    <row r="257" spans="1:1">
      <c r="A257" s="131"/>
    </row>
    <row r="258" spans="1:1">
      <c r="A258" s="131"/>
    </row>
    <row r="259" spans="1:1">
      <c r="A259" s="131"/>
    </row>
    <row r="260" spans="1:1">
      <c r="A260" s="131"/>
    </row>
    <row r="261" spans="1:1">
      <c r="A261" s="131"/>
    </row>
    <row r="262" spans="1:1">
      <c r="A262" s="131"/>
    </row>
    <row r="263" spans="1:1">
      <c r="A263" s="131"/>
    </row>
    <row r="264" spans="1:1">
      <c r="A264" s="131"/>
    </row>
    <row r="265" spans="1:1">
      <c r="A265" s="131"/>
    </row>
    <row r="266" spans="1:1">
      <c r="A266" s="131"/>
    </row>
    <row r="267" spans="1:1">
      <c r="A267" s="131"/>
    </row>
    <row r="268" spans="1:1">
      <c r="A268" s="131"/>
    </row>
    <row r="269" spans="1:1">
      <c r="A269" s="131"/>
    </row>
    <row r="270" spans="1:1">
      <c r="A270" s="131"/>
    </row>
    <row r="271" spans="1:1">
      <c r="A271" s="131"/>
    </row>
    <row r="272" spans="1:1">
      <c r="A272" s="131"/>
    </row>
    <row r="273" spans="1:1">
      <c r="A273" s="131"/>
    </row>
    <row r="274" spans="1:1">
      <c r="A274" s="131"/>
    </row>
    <row r="275" spans="1:1">
      <c r="A275" s="131"/>
    </row>
    <row r="276" spans="1:1">
      <c r="A276" s="131"/>
    </row>
    <row r="277" spans="1:1">
      <c r="A277" s="131"/>
    </row>
    <row r="278" spans="1:1">
      <c r="A278" s="131"/>
    </row>
    <row r="279" spans="1:1">
      <c r="A279" s="131"/>
    </row>
    <row r="280" spans="1:1">
      <c r="A280" s="131"/>
    </row>
    <row r="281" spans="1:1">
      <c r="A281" s="131"/>
    </row>
    <row r="282" spans="1:1">
      <c r="A282" s="131"/>
    </row>
    <row r="283" spans="1:1">
      <c r="A283" s="131"/>
    </row>
    <row r="284" spans="1:1">
      <c r="A284" s="131"/>
    </row>
    <row r="285" spans="1:1">
      <c r="A285" s="131"/>
    </row>
    <row r="286" spans="1:1">
      <c r="A286" s="131"/>
    </row>
    <row r="287" spans="1:1">
      <c r="A287" s="131"/>
    </row>
    <row r="288" spans="1:1">
      <c r="A288" s="131"/>
    </row>
    <row r="289" spans="1:1">
      <c r="A289" s="131"/>
    </row>
    <row r="290" spans="1:1">
      <c r="A290" s="131"/>
    </row>
    <row r="291" spans="1:1">
      <c r="A291" s="131"/>
    </row>
    <row r="292" spans="1:1">
      <c r="A292" s="131"/>
    </row>
    <row r="293" spans="1:1">
      <c r="A293" s="131"/>
    </row>
    <row r="294" spans="1:1">
      <c r="A294" s="131"/>
    </row>
    <row r="295" spans="1:1">
      <c r="A295" s="131"/>
    </row>
    <row r="296" spans="1:1">
      <c r="A296" s="131"/>
    </row>
    <row r="297" spans="1:1">
      <c r="A297" s="131"/>
    </row>
    <row r="298" spans="1:1">
      <c r="A298" s="131"/>
    </row>
    <row r="299" spans="1:1">
      <c r="A299" s="131"/>
    </row>
    <row r="300" spans="1:1">
      <c r="A300" s="131"/>
    </row>
    <row r="301" spans="1:1">
      <c r="A301" s="131"/>
    </row>
    <row r="302" spans="1:1">
      <c r="A302" s="131"/>
    </row>
    <row r="303" spans="1:1">
      <c r="A303" s="131"/>
    </row>
    <row r="304" spans="1:1">
      <c r="A304" s="131"/>
    </row>
    <row r="305" spans="1:1">
      <c r="A305" s="131"/>
    </row>
    <row r="306" spans="1:1">
      <c r="A306" s="131"/>
    </row>
    <row r="307" spans="1:1">
      <c r="A307" s="131"/>
    </row>
    <row r="308" spans="1:1">
      <c r="A308" s="131"/>
    </row>
    <row r="309" spans="1:1">
      <c r="A309" s="131"/>
    </row>
    <row r="310" spans="1:1">
      <c r="A310" s="131"/>
    </row>
    <row r="311" spans="1:1">
      <c r="A311" s="131"/>
    </row>
    <row r="312" spans="1:1">
      <c r="A312" s="131"/>
    </row>
    <row r="313" spans="1:1">
      <c r="A313" s="131"/>
    </row>
    <row r="314" spans="1:1">
      <c r="A314" s="131"/>
    </row>
    <row r="315" spans="1:1">
      <c r="A315" s="131"/>
    </row>
    <row r="316" spans="1:1">
      <c r="A316" s="131"/>
    </row>
    <row r="317" spans="1:1">
      <c r="A317" s="131"/>
    </row>
    <row r="318" spans="1:1">
      <c r="A318" s="131"/>
    </row>
    <row r="319" spans="1:1">
      <c r="A319" s="131"/>
    </row>
    <row r="320" spans="1:1">
      <c r="A320" s="131"/>
    </row>
    <row r="321" spans="1:1">
      <c r="A321" s="131"/>
    </row>
    <row r="322" spans="1:1">
      <c r="A322" s="131"/>
    </row>
    <row r="323" spans="1:1">
      <c r="A323" s="131"/>
    </row>
    <row r="324" spans="1:1">
      <c r="A324" s="131"/>
    </row>
    <row r="325" spans="1:1">
      <c r="A325" s="131"/>
    </row>
    <row r="326" spans="1:1">
      <c r="A326" s="131"/>
    </row>
    <row r="327" spans="1:1">
      <c r="A327" s="131"/>
    </row>
  </sheetData>
  <mergeCells count="43">
    <mergeCell ref="H1:I1"/>
    <mergeCell ref="H11:I11"/>
    <mergeCell ref="H13:I13"/>
    <mergeCell ref="B22:E22"/>
    <mergeCell ref="B23:F23"/>
    <mergeCell ref="F21:H21"/>
    <mergeCell ref="G117:I117"/>
    <mergeCell ref="A76:I76"/>
    <mergeCell ref="A85:I85"/>
    <mergeCell ref="A109:B109"/>
    <mergeCell ref="B24:E24"/>
    <mergeCell ref="G118:I118"/>
    <mergeCell ref="C116:E116"/>
    <mergeCell ref="G116:I116"/>
    <mergeCell ref="C117:E117"/>
    <mergeCell ref="B13:E13"/>
    <mergeCell ref="B14:F14"/>
    <mergeCell ref="B15:E15"/>
    <mergeCell ref="B16:E16"/>
    <mergeCell ref="B17:E17"/>
    <mergeCell ref="B25:E25"/>
    <mergeCell ref="A27:I27"/>
    <mergeCell ref="B18:E18"/>
    <mergeCell ref="B19:E19"/>
    <mergeCell ref="B20:E20"/>
    <mergeCell ref="F20:H20"/>
    <mergeCell ref="B21:E21"/>
    <mergeCell ref="J71:S71"/>
    <mergeCell ref="J70:P70"/>
    <mergeCell ref="A122:F122"/>
    <mergeCell ref="A95:I95"/>
    <mergeCell ref="A28:I28"/>
    <mergeCell ref="A30:A31"/>
    <mergeCell ref="B30:B31"/>
    <mergeCell ref="C30:C31"/>
    <mergeCell ref="D30:D31"/>
    <mergeCell ref="E30:E31"/>
    <mergeCell ref="F30:I30"/>
    <mergeCell ref="A33:I33"/>
    <mergeCell ref="C119:E119"/>
    <mergeCell ref="G119:I119"/>
    <mergeCell ref="A34:I34"/>
    <mergeCell ref="C118:E118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61" fitToHeight="0" orientation="landscape" r:id="rId1"/>
  <headerFooter alignWithMargins="0"/>
  <rowBreaks count="2" manualBreakCount="2">
    <brk id="41" max="8" man="1"/>
    <brk id="8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3"/>
  <sheetViews>
    <sheetView view="pageBreakPreview" zoomScale="80" zoomScaleSheetLayoutView="80" workbookViewId="0">
      <selection activeCell="F110" sqref="F110"/>
    </sheetView>
  </sheetViews>
  <sheetFormatPr defaultColWidth="9.140625" defaultRowHeight="18.75"/>
  <cols>
    <col min="1" max="1" width="81" style="4" customWidth="1"/>
    <col min="2" max="2" width="14.85546875" style="45" customWidth="1"/>
    <col min="3" max="3" width="18" style="78" customWidth="1"/>
    <col min="4" max="4" width="16.28515625" style="89" customWidth="1"/>
    <col min="5" max="5" width="16.5703125" style="4" customWidth="1"/>
    <col min="6" max="6" width="16.28515625" style="55" customWidth="1"/>
    <col min="7" max="7" width="19" style="4" customWidth="1"/>
    <col min="8" max="8" width="16.28515625" style="4" customWidth="1"/>
    <col min="9" max="9" width="17.7109375" style="4" customWidth="1"/>
    <col min="10" max="10" width="9.140625" style="4"/>
    <col min="11" max="11" width="9.7109375" style="4" bestFit="1" customWidth="1"/>
    <col min="12" max="12" width="15.28515625" style="4" bestFit="1" customWidth="1"/>
    <col min="13" max="13" width="11.140625" style="4" bestFit="1" customWidth="1"/>
    <col min="14" max="16384" width="9.140625" style="4"/>
  </cols>
  <sheetData>
    <row r="1" spans="1:9">
      <c r="D1" s="88" t="s">
        <v>127</v>
      </c>
      <c r="H1" s="165" t="s">
        <v>68</v>
      </c>
      <c r="I1" s="165"/>
    </row>
    <row r="2" spans="1:9">
      <c r="H2" s="4" t="s">
        <v>121</v>
      </c>
      <c r="I2" s="41"/>
    </row>
    <row r="4" spans="1:9">
      <c r="H4" s="4" t="s">
        <v>132</v>
      </c>
    </row>
    <row r="7" spans="1:9">
      <c r="H7" s="5" t="s">
        <v>49</v>
      </c>
      <c r="I7" s="46"/>
    </row>
    <row r="8" spans="1:9">
      <c r="H8" s="5" t="s">
        <v>50</v>
      </c>
      <c r="I8" s="46"/>
    </row>
    <row r="9" spans="1:9">
      <c r="H9" s="5" t="s">
        <v>51</v>
      </c>
      <c r="I9" s="46"/>
    </row>
    <row r="10" spans="1:9">
      <c r="H10" s="5" t="s">
        <v>52</v>
      </c>
      <c r="I10" s="99" t="s">
        <v>123</v>
      </c>
    </row>
    <row r="11" spans="1:9">
      <c r="H11" s="166" t="s">
        <v>53</v>
      </c>
      <c r="I11" s="167"/>
    </row>
    <row r="13" spans="1:9">
      <c r="B13" s="168"/>
      <c r="C13" s="168"/>
      <c r="D13" s="168"/>
      <c r="E13" s="168"/>
      <c r="H13" s="169" t="s">
        <v>35</v>
      </c>
      <c r="I13" s="169"/>
    </row>
    <row r="14" spans="1:9" s="9" customFormat="1">
      <c r="A14" s="6" t="s">
        <v>9</v>
      </c>
      <c r="B14" s="162" t="s">
        <v>117</v>
      </c>
      <c r="C14" s="162"/>
      <c r="D14" s="162"/>
      <c r="E14" s="162"/>
      <c r="F14" s="162"/>
      <c r="G14" s="7"/>
      <c r="H14" s="8" t="s">
        <v>27</v>
      </c>
      <c r="I14" s="51">
        <v>38661186</v>
      </c>
    </row>
    <row r="15" spans="1:9" s="9" customFormat="1">
      <c r="A15" s="6" t="s">
        <v>10</v>
      </c>
      <c r="B15" s="162" t="s">
        <v>104</v>
      </c>
      <c r="C15" s="162"/>
      <c r="D15" s="162"/>
      <c r="E15" s="162"/>
      <c r="F15" s="56"/>
      <c r="G15" s="11"/>
      <c r="H15" s="8" t="s">
        <v>26</v>
      </c>
      <c r="I15" s="51">
        <v>150</v>
      </c>
    </row>
    <row r="16" spans="1:9" s="9" customFormat="1">
      <c r="A16" s="6" t="s">
        <v>15</v>
      </c>
      <c r="B16" s="162" t="s">
        <v>105</v>
      </c>
      <c r="C16" s="162"/>
      <c r="D16" s="162"/>
      <c r="E16" s="162"/>
      <c r="F16" s="56"/>
      <c r="G16" s="11"/>
      <c r="H16" s="8" t="s">
        <v>25</v>
      </c>
      <c r="I16" s="51">
        <v>5124755100</v>
      </c>
    </row>
    <row r="17" spans="1:9" s="9" customFormat="1">
      <c r="A17" s="6" t="s">
        <v>20</v>
      </c>
      <c r="B17" s="162"/>
      <c r="C17" s="162"/>
      <c r="D17" s="162"/>
      <c r="E17" s="162"/>
      <c r="F17" s="57"/>
      <c r="G17" s="7"/>
      <c r="H17" s="8" t="s">
        <v>5</v>
      </c>
      <c r="I17" s="51"/>
    </row>
    <row r="18" spans="1:9" s="9" customFormat="1">
      <c r="A18" s="6" t="s">
        <v>12</v>
      </c>
      <c r="B18" s="162" t="s">
        <v>80</v>
      </c>
      <c r="C18" s="162"/>
      <c r="D18" s="162"/>
      <c r="E18" s="162"/>
      <c r="F18" s="57"/>
      <c r="G18" s="7"/>
      <c r="H18" s="8" t="s">
        <v>4</v>
      </c>
      <c r="I18" s="51"/>
    </row>
    <row r="19" spans="1:9" s="9" customFormat="1">
      <c r="A19" s="6" t="s">
        <v>11</v>
      </c>
      <c r="B19" s="162" t="s">
        <v>43</v>
      </c>
      <c r="C19" s="162"/>
      <c r="D19" s="162"/>
      <c r="E19" s="162"/>
      <c r="F19" s="57"/>
      <c r="G19" s="39"/>
      <c r="H19" s="13" t="s">
        <v>6</v>
      </c>
      <c r="I19" s="51" t="s">
        <v>122</v>
      </c>
    </row>
    <row r="20" spans="1:9" s="9" customFormat="1">
      <c r="A20" s="6" t="s">
        <v>42</v>
      </c>
      <c r="B20" s="162"/>
      <c r="C20" s="162"/>
      <c r="D20" s="162"/>
      <c r="E20" s="162"/>
      <c r="F20" s="162" t="s">
        <v>32</v>
      </c>
      <c r="G20" s="163"/>
      <c r="H20" s="164"/>
      <c r="I20" s="52"/>
    </row>
    <row r="21" spans="1:9" s="9" customFormat="1">
      <c r="A21" s="6" t="s">
        <v>16</v>
      </c>
      <c r="B21" s="162" t="s">
        <v>81</v>
      </c>
      <c r="C21" s="162"/>
      <c r="D21" s="162"/>
      <c r="E21" s="162"/>
      <c r="F21" s="162" t="s">
        <v>33</v>
      </c>
      <c r="G21" s="163"/>
      <c r="H21" s="164"/>
      <c r="I21" s="14"/>
    </row>
    <row r="22" spans="1:9" s="9" customFormat="1">
      <c r="A22" s="6" t="s">
        <v>23</v>
      </c>
      <c r="B22" s="170">
        <v>142.75</v>
      </c>
      <c r="C22" s="170"/>
      <c r="D22" s="170"/>
      <c r="E22" s="170"/>
      <c r="F22" s="57"/>
      <c r="G22" s="12"/>
      <c r="H22" s="12"/>
      <c r="I22" s="7"/>
    </row>
    <row r="23" spans="1:9" s="9" customFormat="1">
      <c r="A23" s="6" t="s">
        <v>7</v>
      </c>
      <c r="B23" s="171" t="s">
        <v>82</v>
      </c>
      <c r="C23" s="171"/>
      <c r="D23" s="171"/>
      <c r="E23" s="171"/>
      <c r="F23" s="171"/>
      <c r="G23" s="10"/>
      <c r="H23" s="10"/>
      <c r="I23" s="11"/>
    </row>
    <row r="24" spans="1:9" s="9" customFormat="1">
      <c r="A24" s="6" t="s">
        <v>8</v>
      </c>
      <c r="B24" s="171" t="s">
        <v>83</v>
      </c>
      <c r="C24" s="171"/>
      <c r="D24" s="171"/>
      <c r="E24" s="171"/>
      <c r="F24" s="57"/>
      <c r="G24" s="12"/>
      <c r="H24" s="12"/>
      <c r="I24" s="7"/>
    </row>
    <row r="25" spans="1:9" s="9" customFormat="1">
      <c r="A25" s="6" t="s">
        <v>41</v>
      </c>
      <c r="B25" s="171" t="s">
        <v>84</v>
      </c>
      <c r="C25" s="171"/>
      <c r="D25" s="171"/>
      <c r="E25" s="171"/>
      <c r="F25" s="56"/>
      <c r="G25" s="10"/>
      <c r="H25" s="10"/>
      <c r="I25" s="11"/>
    </row>
    <row r="27" spans="1:9">
      <c r="A27" s="175" t="s">
        <v>125</v>
      </c>
      <c r="B27" s="175"/>
      <c r="C27" s="175"/>
      <c r="D27" s="175"/>
      <c r="E27" s="175"/>
      <c r="F27" s="175"/>
      <c r="G27" s="175"/>
      <c r="H27" s="175"/>
      <c r="I27" s="175"/>
    </row>
    <row r="28" spans="1:9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9">
      <c r="A29" s="50"/>
      <c r="B29" s="2"/>
      <c r="C29" s="79"/>
      <c r="D29" s="58"/>
      <c r="E29" s="50"/>
      <c r="F29" s="58"/>
      <c r="G29" s="50"/>
      <c r="H29" s="50"/>
      <c r="I29" s="50" t="s">
        <v>54</v>
      </c>
    </row>
    <row r="30" spans="1:9">
      <c r="A30" s="177" t="s">
        <v>36</v>
      </c>
      <c r="B30" s="178" t="s">
        <v>13</v>
      </c>
      <c r="C30" s="179" t="s">
        <v>133</v>
      </c>
      <c r="D30" s="146" t="s">
        <v>129</v>
      </c>
      <c r="E30" s="178" t="s">
        <v>131</v>
      </c>
      <c r="F30" s="178" t="s">
        <v>28</v>
      </c>
      <c r="G30" s="178"/>
      <c r="H30" s="178"/>
      <c r="I30" s="178"/>
    </row>
    <row r="31" spans="1:9" ht="79.150000000000006" customHeight="1">
      <c r="A31" s="177"/>
      <c r="B31" s="178"/>
      <c r="C31" s="179"/>
      <c r="D31" s="146"/>
      <c r="E31" s="178"/>
      <c r="F31" s="59" t="s">
        <v>29</v>
      </c>
      <c r="G31" s="15" t="s">
        <v>30</v>
      </c>
      <c r="H31" s="15" t="s">
        <v>31</v>
      </c>
      <c r="I31" s="15" t="s">
        <v>21</v>
      </c>
    </row>
    <row r="32" spans="1:9">
      <c r="A32" s="46">
        <v>1</v>
      </c>
      <c r="B32" s="3">
        <v>2</v>
      </c>
      <c r="C32" s="77">
        <v>3</v>
      </c>
      <c r="D32" s="54">
        <v>4</v>
      </c>
      <c r="E32" s="3">
        <v>5</v>
      </c>
      <c r="F32" s="54">
        <v>6</v>
      </c>
      <c r="G32" s="3">
        <v>7</v>
      </c>
      <c r="H32" s="3">
        <v>8</v>
      </c>
      <c r="I32" s="3">
        <v>9</v>
      </c>
    </row>
    <row r="33" spans="1:10">
      <c r="A33" s="173" t="s">
        <v>48</v>
      </c>
      <c r="B33" s="173"/>
      <c r="C33" s="173"/>
      <c r="D33" s="173"/>
      <c r="E33" s="173"/>
      <c r="F33" s="173"/>
      <c r="G33" s="173"/>
      <c r="H33" s="173"/>
      <c r="I33" s="174"/>
    </row>
    <row r="34" spans="1:10" s="16" customFormat="1">
      <c r="A34" s="180" t="s">
        <v>57</v>
      </c>
      <c r="B34" s="180"/>
      <c r="C34" s="180"/>
      <c r="D34" s="180"/>
      <c r="E34" s="180"/>
      <c r="F34" s="180"/>
      <c r="G34" s="180"/>
      <c r="H34" s="180"/>
      <c r="I34" s="180"/>
    </row>
    <row r="35" spans="1:10" s="16" customFormat="1" ht="37.5">
      <c r="A35" s="17" t="s">
        <v>86</v>
      </c>
      <c r="B35" s="18">
        <v>100</v>
      </c>
      <c r="C35" s="80">
        <f>C36+C41+C43</f>
        <v>30418.3</v>
      </c>
      <c r="D35" s="60">
        <f>D36+D41+D43</f>
        <v>32325.200000000001</v>
      </c>
      <c r="E35" s="19">
        <f>SUM(F35:I35)</f>
        <v>36698</v>
      </c>
      <c r="F35" s="60">
        <f>F36+F41+F43</f>
        <v>10637</v>
      </c>
      <c r="G35" s="19">
        <f>G36+G41+G43</f>
        <v>8101.5</v>
      </c>
      <c r="H35" s="19">
        <f>H36+H41+H43</f>
        <v>9781.7000000000007</v>
      </c>
      <c r="I35" s="19">
        <f>I36+I41+I43</f>
        <v>8177.8</v>
      </c>
    </row>
    <row r="36" spans="1:10" s="16" customFormat="1" ht="19.5">
      <c r="A36" s="20" t="s">
        <v>87</v>
      </c>
      <c r="B36" s="21">
        <v>110</v>
      </c>
      <c r="C36" s="81">
        <f>C37+C38+C39+C40</f>
        <v>28510.399999999998</v>
      </c>
      <c r="D36" s="61">
        <f>D37+D38+D39+D40</f>
        <v>30304.3</v>
      </c>
      <c r="E36" s="19">
        <f t="shared" ref="E36:E64" si="0">SUM(F36:I36)</f>
        <v>29584.600000000002</v>
      </c>
      <c r="F36" s="61">
        <f>F37+F38+F39+F40</f>
        <v>6442</v>
      </c>
      <c r="G36" s="22">
        <f>G37+G38+G39+G40</f>
        <v>7247.1</v>
      </c>
      <c r="H36" s="22">
        <f>H37+H38+H39+H40</f>
        <v>8901.2000000000007</v>
      </c>
      <c r="I36" s="22">
        <f>I37+I38+I39+I40</f>
        <v>6994.3</v>
      </c>
    </row>
    <row r="37" spans="1:10" s="16" customFormat="1" ht="37.5">
      <c r="A37" s="17" t="s">
        <v>88</v>
      </c>
      <c r="B37" s="18">
        <v>111</v>
      </c>
      <c r="C37" s="77">
        <v>22179</v>
      </c>
      <c r="D37" s="54">
        <v>24131</v>
      </c>
      <c r="E37" s="3">
        <f t="shared" si="0"/>
        <v>22879</v>
      </c>
      <c r="F37" s="54">
        <v>5671</v>
      </c>
      <c r="G37" s="3">
        <f>5655+21</f>
        <v>5676</v>
      </c>
      <c r="H37" s="3">
        <f>5690+21</f>
        <v>5711</v>
      </c>
      <c r="I37" s="3">
        <f>5800+21</f>
        <v>5821</v>
      </c>
    </row>
    <row r="38" spans="1:10" s="16" customFormat="1" ht="37.5">
      <c r="A38" s="17" t="s">
        <v>89</v>
      </c>
      <c r="B38" s="18">
        <v>112</v>
      </c>
      <c r="C38" s="77">
        <v>1276.2</v>
      </c>
      <c r="D38" s="54">
        <v>1264.7</v>
      </c>
      <c r="E38" s="3">
        <f t="shared" si="0"/>
        <v>2164.2000000000003</v>
      </c>
      <c r="F38" s="54">
        <v>120.1</v>
      </c>
      <c r="G38" s="3">
        <f>G54</f>
        <v>88.6</v>
      </c>
      <c r="H38" s="3">
        <f>H54</f>
        <v>1867.2</v>
      </c>
      <c r="I38" s="3">
        <f>I54</f>
        <v>88.3</v>
      </c>
    </row>
    <row r="39" spans="1:10" s="16" customFormat="1" ht="37.5">
      <c r="A39" s="17" t="s">
        <v>90</v>
      </c>
      <c r="B39" s="18">
        <v>113</v>
      </c>
      <c r="C39" s="77">
        <v>1559.1</v>
      </c>
      <c r="D39" s="54">
        <v>1488.8</v>
      </c>
      <c r="E39" s="3">
        <f t="shared" si="0"/>
        <v>1521</v>
      </c>
      <c r="F39" s="54">
        <v>30.5</v>
      </c>
      <c r="G39" s="3">
        <f>215+75.5+350</f>
        <v>640.5</v>
      </c>
      <c r="H39" s="3">
        <f>550+100</f>
        <v>650</v>
      </c>
      <c r="I39" s="3">
        <f>100+100</f>
        <v>200</v>
      </c>
    </row>
    <row r="40" spans="1:10" s="16" customFormat="1">
      <c r="A40" s="17" t="s">
        <v>91</v>
      </c>
      <c r="B40" s="18">
        <v>114</v>
      </c>
      <c r="C40" s="77">
        <v>3496.1</v>
      </c>
      <c r="D40" s="54">
        <v>3419.8</v>
      </c>
      <c r="E40" s="3">
        <f t="shared" si="0"/>
        <v>3020.4</v>
      </c>
      <c r="F40" s="54">
        <v>620.4</v>
      </c>
      <c r="G40" s="3">
        <f>561+331-50</f>
        <v>842</v>
      </c>
      <c r="H40" s="3">
        <f>100+573</f>
        <v>673</v>
      </c>
      <c r="I40" s="3">
        <f>585+300</f>
        <v>885</v>
      </c>
    </row>
    <row r="41" spans="1:10" s="16" customFormat="1" ht="39">
      <c r="A41" s="20" t="s">
        <v>92</v>
      </c>
      <c r="B41" s="21">
        <v>120</v>
      </c>
      <c r="C41" s="81">
        <f>C42</f>
        <v>0</v>
      </c>
      <c r="D41" s="61">
        <f>D42</f>
        <v>0</v>
      </c>
      <c r="E41" s="19">
        <f t="shared" si="0"/>
        <v>234.60000000000002</v>
      </c>
      <c r="F41" s="22">
        <f>F42</f>
        <v>0</v>
      </c>
      <c r="G41" s="22">
        <f>G42</f>
        <v>78.2</v>
      </c>
      <c r="H41" s="22">
        <f>H42</f>
        <v>78.2</v>
      </c>
      <c r="I41" s="22">
        <f>I42</f>
        <v>78.2</v>
      </c>
    </row>
    <row r="42" spans="1:10" s="16" customFormat="1" ht="30">
      <c r="A42" s="44" t="s">
        <v>130</v>
      </c>
      <c r="B42" s="18">
        <v>121</v>
      </c>
      <c r="C42" s="77"/>
      <c r="D42" s="54"/>
      <c r="E42" s="3">
        <f t="shared" si="0"/>
        <v>234.60000000000002</v>
      </c>
      <c r="F42" s="54"/>
      <c r="G42" s="3">
        <f>60+18.2</f>
        <v>78.2</v>
      </c>
      <c r="H42" s="3">
        <f>60+18.2</f>
        <v>78.2</v>
      </c>
      <c r="I42" s="3">
        <f>60+18.2</f>
        <v>78.2</v>
      </c>
    </row>
    <row r="43" spans="1:10" s="16" customFormat="1" ht="19.5">
      <c r="A43" s="20" t="s">
        <v>93</v>
      </c>
      <c r="B43" s="21">
        <v>130</v>
      </c>
      <c r="C43" s="81">
        <f>C44+C45</f>
        <v>1907.8999999999999</v>
      </c>
      <c r="D43" s="61">
        <f>D44+D45</f>
        <v>2020.8999999999999</v>
      </c>
      <c r="E43" s="19">
        <f t="shared" si="0"/>
        <v>6878.8</v>
      </c>
      <c r="F43" s="61">
        <f>F44+F45</f>
        <v>4195</v>
      </c>
      <c r="G43" s="22">
        <f>G44+G45</f>
        <v>776.2</v>
      </c>
      <c r="H43" s="22">
        <f>H44+H45</f>
        <v>802.30000000000007</v>
      </c>
      <c r="I43" s="22">
        <f>I44+I45</f>
        <v>1105.3</v>
      </c>
    </row>
    <row r="44" spans="1:10" s="16" customFormat="1">
      <c r="A44" s="17" t="s">
        <v>94</v>
      </c>
      <c r="B44" s="18">
        <v>131</v>
      </c>
      <c r="C44" s="77">
        <v>188.1</v>
      </c>
      <c r="D44" s="54">
        <v>193.8</v>
      </c>
      <c r="E44" s="3">
        <f t="shared" si="0"/>
        <v>183</v>
      </c>
      <c r="F44" s="54">
        <v>50</v>
      </c>
      <c r="G44" s="3">
        <v>48</v>
      </c>
      <c r="H44" s="3">
        <v>45</v>
      </c>
      <c r="I44" s="3">
        <v>40</v>
      </c>
      <c r="J44" s="4"/>
    </row>
    <row r="45" spans="1:10" s="16" customFormat="1">
      <c r="A45" s="23" t="s">
        <v>95</v>
      </c>
      <c r="B45" s="24">
        <v>132</v>
      </c>
      <c r="C45" s="82">
        <v>1719.8</v>
      </c>
      <c r="D45" s="62">
        <v>1827.1</v>
      </c>
      <c r="E45" s="3">
        <f>SUM(F45:I45)</f>
        <v>6695.8</v>
      </c>
      <c r="F45" s="62">
        <v>4145</v>
      </c>
      <c r="G45" s="25">
        <f>567+161.2</f>
        <v>728.2</v>
      </c>
      <c r="H45" s="25">
        <f>596+103.6+57.7</f>
        <v>757.30000000000007</v>
      </c>
      <c r="I45" s="25">
        <f>626+239.6+130+69.7</f>
        <v>1065.3</v>
      </c>
    </row>
    <row r="46" spans="1:10" s="16" customFormat="1" ht="20.25">
      <c r="A46" s="47" t="s">
        <v>96</v>
      </c>
      <c r="B46" s="18"/>
      <c r="C46" s="80">
        <f>C47+C65+C67</f>
        <v>30716.5</v>
      </c>
      <c r="D46" s="60">
        <f>D47+D65+D67</f>
        <v>32362.9</v>
      </c>
      <c r="E46" s="19">
        <f>SUM(F46:I46)</f>
        <v>36698</v>
      </c>
      <c r="F46" s="63">
        <f>F67+F65+F47</f>
        <v>10637</v>
      </c>
      <c r="G46" s="26">
        <f>G67+G65+G47</f>
        <v>8101.5</v>
      </c>
      <c r="H46" s="26">
        <f>H67+H65+H47</f>
        <v>9781.6999999999989</v>
      </c>
      <c r="I46" s="26">
        <f>I67+I65+I47</f>
        <v>8177.7999999999993</v>
      </c>
    </row>
    <row r="47" spans="1:10" s="16" customFormat="1">
      <c r="A47" s="47" t="s">
        <v>109</v>
      </c>
      <c r="B47" s="18"/>
      <c r="C47" s="80">
        <f>C49+C50+C51+C52+C53+C54+C60+C65+C48</f>
        <v>28353.8</v>
      </c>
      <c r="D47" s="60">
        <f>D49+D50+D51+D52+D53+D54+D60+D65+D48</f>
        <v>29837</v>
      </c>
      <c r="E47" s="19">
        <f t="shared" si="0"/>
        <v>33688.1</v>
      </c>
      <c r="F47" s="60">
        <f>F49+F50+F51+F52+F53+F54+F60+F48</f>
        <v>10058</v>
      </c>
      <c r="G47" s="19">
        <f>G49+G50+G51+G52+G53+G54+G60+G48</f>
        <v>7287.1</v>
      </c>
      <c r="H47" s="19">
        <f>H49+H50+H51+H52+H53+H54+H60+H48</f>
        <v>8984.0999999999985</v>
      </c>
      <c r="I47" s="19">
        <f>I49+I50+I51+I52+I53+I54+I60+I48</f>
        <v>7358.9</v>
      </c>
    </row>
    <row r="48" spans="1:10" s="16" customFormat="1">
      <c r="A48" s="17" t="s">
        <v>3</v>
      </c>
      <c r="B48" s="3">
        <v>200</v>
      </c>
      <c r="C48" s="77">
        <v>16380.4</v>
      </c>
      <c r="D48" s="54">
        <v>17663.099999999999</v>
      </c>
      <c r="E48" s="3">
        <f>SUM(F48:I48)</f>
        <v>18903.899999999998</v>
      </c>
      <c r="F48" s="54">
        <v>4420</v>
      </c>
      <c r="G48" s="3">
        <f>4650+48+63.3</f>
        <v>4761.3</v>
      </c>
      <c r="H48" s="3">
        <f>4700+48+63.3</f>
        <v>4811.3</v>
      </c>
      <c r="I48" s="3">
        <f>4800+48+63.3</f>
        <v>4911.3</v>
      </c>
    </row>
    <row r="49" spans="1:9" s="74" customFormat="1">
      <c r="A49" s="72" t="s">
        <v>107</v>
      </c>
      <c r="B49" s="54">
        <v>210</v>
      </c>
      <c r="C49" s="77">
        <v>3328.6</v>
      </c>
      <c r="D49" s="54">
        <v>3550.5</v>
      </c>
      <c r="E49" s="54">
        <f t="shared" si="0"/>
        <v>3865.4</v>
      </c>
      <c r="F49" s="54">
        <v>925.2</v>
      </c>
      <c r="G49" s="54">
        <v>966.5</v>
      </c>
      <c r="H49" s="54">
        <v>976.7</v>
      </c>
      <c r="I49" s="54">
        <v>997</v>
      </c>
    </row>
    <row r="50" spans="1:9" s="98" customFormat="1">
      <c r="A50" s="93" t="s">
        <v>120</v>
      </c>
      <c r="B50" s="94">
        <v>220</v>
      </c>
      <c r="C50" s="95">
        <v>359.2</v>
      </c>
      <c r="D50" s="96">
        <v>710.8</v>
      </c>
      <c r="E50" s="97">
        <f t="shared" si="0"/>
        <v>623.1</v>
      </c>
      <c r="F50" s="95">
        <v>95</v>
      </c>
      <c r="G50" s="95">
        <v>176.1</v>
      </c>
      <c r="H50" s="95">
        <v>176</v>
      </c>
      <c r="I50" s="95">
        <v>176</v>
      </c>
    </row>
    <row r="51" spans="1:9" s="98" customFormat="1">
      <c r="A51" s="93" t="s">
        <v>97</v>
      </c>
      <c r="B51" s="97">
        <v>230</v>
      </c>
      <c r="C51" s="95">
        <v>730</v>
      </c>
      <c r="D51" s="96">
        <v>389.4</v>
      </c>
      <c r="E51" s="97">
        <f t="shared" si="0"/>
        <v>325.10000000000002</v>
      </c>
      <c r="F51" s="95">
        <v>25.1</v>
      </c>
      <c r="G51" s="95">
        <f>250-150</f>
        <v>100</v>
      </c>
      <c r="H51" s="95">
        <f>100</f>
        <v>100</v>
      </c>
      <c r="I51" s="95">
        <v>100</v>
      </c>
    </row>
    <row r="52" spans="1:9">
      <c r="A52" s="17" t="s">
        <v>108</v>
      </c>
      <c r="B52" s="27">
        <v>240</v>
      </c>
      <c r="C52" s="77">
        <v>3605.7</v>
      </c>
      <c r="D52" s="54">
        <v>3608.7</v>
      </c>
      <c r="E52" s="3">
        <f t="shared" si="0"/>
        <v>5607.3</v>
      </c>
      <c r="F52" s="54">
        <v>3397.7</v>
      </c>
      <c r="G52" s="3">
        <f>954.5-109.7-100+50</f>
        <v>794.8</v>
      </c>
      <c r="H52" s="3">
        <f>983.5-300</f>
        <v>683.5</v>
      </c>
      <c r="I52" s="3">
        <f>997.5-200-66.2</f>
        <v>731.3</v>
      </c>
    </row>
    <row r="53" spans="1:9">
      <c r="A53" s="17" t="s">
        <v>119</v>
      </c>
      <c r="B53" s="3">
        <v>250</v>
      </c>
      <c r="C53" s="77">
        <v>1449.7</v>
      </c>
      <c r="D53" s="54">
        <v>1442</v>
      </c>
      <c r="E53" s="3">
        <f t="shared" si="0"/>
        <v>831.8</v>
      </c>
      <c r="F53" s="54">
        <v>210</v>
      </c>
      <c r="G53" s="3">
        <f>158+30+29.5</f>
        <v>217.5</v>
      </c>
      <c r="H53" s="3">
        <f>175+30</f>
        <v>205</v>
      </c>
      <c r="I53" s="3">
        <f>179.3+20</f>
        <v>199.3</v>
      </c>
    </row>
    <row r="54" spans="1:9">
      <c r="A54" s="17" t="s">
        <v>45</v>
      </c>
      <c r="B54" s="27">
        <v>260</v>
      </c>
      <c r="C54" s="80">
        <f t="shared" ref="C54:I54" si="1">C55+C56+C57+C58+C59</f>
        <v>1276.2</v>
      </c>
      <c r="D54" s="60">
        <f t="shared" si="1"/>
        <v>1304.5000000000002</v>
      </c>
      <c r="E54" s="19">
        <f>SUM(F54:I54)</f>
        <v>2906.9000000000005</v>
      </c>
      <c r="F54" s="60">
        <f>F55+F56+F57+F58+F59</f>
        <v>862.80000000000007</v>
      </c>
      <c r="G54" s="19">
        <f t="shared" si="1"/>
        <v>88.6</v>
      </c>
      <c r="H54" s="19">
        <f t="shared" si="1"/>
        <v>1867.2</v>
      </c>
      <c r="I54" s="19">
        <f t="shared" si="1"/>
        <v>88.3</v>
      </c>
    </row>
    <row r="55" spans="1:9">
      <c r="A55" s="28" t="s">
        <v>39</v>
      </c>
      <c r="B55" s="3">
        <v>261</v>
      </c>
      <c r="C55" s="77">
        <v>304.7</v>
      </c>
      <c r="D55" s="54">
        <v>318.10000000000002</v>
      </c>
      <c r="E55" s="3">
        <f t="shared" si="0"/>
        <v>321.8</v>
      </c>
      <c r="F55" s="54">
        <v>100</v>
      </c>
      <c r="G55" s="3">
        <v>74.5</v>
      </c>
      <c r="H55" s="3">
        <v>73.099999999999994</v>
      </c>
      <c r="I55" s="3">
        <v>74.2</v>
      </c>
    </row>
    <row r="56" spans="1:9">
      <c r="A56" s="28" t="s">
        <v>44</v>
      </c>
      <c r="B56" s="27">
        <v>262</v>
      </c>
      <c r="C56" s="77">
        <v>21.2</v>
      </c>
      <c r="D56" s="54">
        <v>21.8</v>
      </c>
      <c r="E56" s="3">
        <f t="shared" si="0"/>
        <v>37.4</v>
      </c>
      <c r="F56" s="54">
        <v>7.1</v>
      </c>
      <c r="G56" s="3">
        <v>10.1</v>
      </c>
      <c r="H56" s="3">
        <v>10.1</v>
      </c>
      <c r="I56" s="3">
        <v>10.1</v>
      </c>
    </row>
    <row r="57" spans="1:9">
      <c r="A57" s="28" t="s">
        <v>116</v>
      </c>
      <c r="B57" s="3">
        <v>263</v>
      </c>
      <c r="C57" s="77"/>
      <c r="D57" s="54"/>
      <c r="E57" s="3">
        <f t="shared" si="0"/>
        <v>0</v>
      </c>
      <c r="F57" s="54"/>
      <c r="G57" s="3"/>
      <c r="H57" s="3"/>
      <c r="I57" s="3"/>
    </row>
    <row r="58" spans="1:9">
      <c r="A58" s="28" t="s">
        <v>46</v>
      </c>
      <c r="B58" s="27">
        <v>264</v>
      </c>
      <c r="C58" s="77">
        <v>949.4</v>
      </c>
      <c r="D58" s="54">
        <v>963.7</v>
      </c>
      <c r="E58" s="3">
        <f t="shared" si="0"/>
        <v>2535.6999999999998</v>
      </c>
      <c r="F58" s="54">
        <v>755.7</v>
      </c>
      <c r="G58" s="3"/>
      <c r="H58" s="3">
        <f>1780</f>
        <v>1780</v>
      </c>
      <c r="I58" s="3"/>
    </row>
    <row r="59" spans="1:9">
      <c r="A59" s="28" t="s">
        <v>47</v>
      </c>
      <c r="B59" s="3">
        <v>265</v>
      </c>
      <c r="C59" s="77">
        <v>0.9</v>
      </c>
      <c r="D59" s="54">
        <v>0.9</v>
      </c>
      <c r="E59" s="3">
        <f t="shared" si="0"/>
        <v>12</v>
      </c>
      <c r="F59" s="54"/>
      <c r="G59" s="3">
        <v>4</v>
      </c>
      <c r="H59" s="3">
        <v>4</v>
      </c>
      <c r="I59" s="3">
        <v>4</v>
      </c>
    </row>
    <row r="60" spans="1:9">
      <c r="A60" s="53" t="s">
        <v>17</v>
      </c>
      <c r="B60" s="19">
        <v>300</v>
      </c>
      <c r="C60" s="80">
        <f>C62+C63+C64+C61</f>
        <v>1186.3</v>
      </c>
      <c r="D60" s="60">
        <f>D62+D63+D64+D61</f>
        <v>1130.3</v>
      </c>
      <c r="E60" s="19">
        <f t="shared" si="0"/>
        <v>624.59999999999991</v>
      </c>
      <c r="F60" s="60">
        <f>F62+F63+F64+F61</f>
        <v>122.2</v>
      </c>
      <c r="G60" s="19">
        <f>G62+G63+G64+G61</f>
        <v>182.29999999999998</v>
      </c>
      <c r="H60" s="19">
        <f>H62+H63+H64+H61</f>
        <v>164.39999999999998</v>
      </c>
      <c r="I60" s="19">
        <f>I62+I63+I64+I61</f>
        <v>155.69999999999999</v>
      </c>
    </row>
    <row r="61" spans="1:9">
      <c r="A61" s="17" t="s">
        <v>114</v>
      </c>
      <c r="B61" s="3">
        <v>307</v>
      </c>
      <c r="C61" s="77">
        <v>9.8000000000000007</v>
      </c>
      <c r="D61" s="54">
        <v>9.8000000000000007</v>
      </c>
      <c r="E61" s="3">
        <f t="shared" si="0"/>
        <v>7.8</v>
      </c>
      <c r="F61" s="54"/>
      <c r="G61" s="3">
        <v>4.0999999999999996</v>
      </c>
      <c r="H61" s="3">
        <v>1.2</v>
      </c>
      <c r="I61" s="3">
        <v>2.5</v>
      </c>
    </row>
    <row r="62" spans="1:9">
      <c r="A62" s="17" t="s">
        <v>124</v>
      </c>
      <c r="B62" s="3">
        <v>308</v>
      </c>
      <c r="C62" s="77">
        <v>552</v>
      </c>
      <c r="D62" s="54">
        <v>535.29999999999995</v>
      </c>
      <c r="E62" s="3">
        <f t="shared" si="0"/>
        <v>320.59999999999997</v>
      </c>
      <c r="F62" s="54">
        <v>86</v>
      </c>
      <c r="G62" s="3">
        <f>G42</f>
        <v>78.2</v>
      </c>
      <c r="H62" s="3">
        <f t="shared" ref="H62:I62" si="2">H42</f>
        <v>78.2</v>
      </c>
      <c r="I62" s="3">
        <f t="shared" si="2"/>
        <v>78.2</v>
      </c>
    </row>
    <row r="63" spans="1:9">
      <c r="A63" s="17" t="s">
        <v>113</v>
      </c>
      <c r="B63" s="3">
        <v>309</v>
      </c>
      <c r="C63" s="77">
        <v>624.5</v>
      </c>
      <c r="D63" s="54">
        <v>585.20000000000005</v>
      </c>
      <c r="E63" s="3">
        <f t="shared" si="0"/>
        <v>295</v>
      </c>
      <c r="F63" s="54">
        <v>35</v>
      </c>
      <c r="G63" s="3">
        <v>100</v>
      </c>
      <c r="H63" s="3">
        <v>85</v>
      </c>
      <c r="I63" s="3">
        <v>75</v>
      </c>
    </row>
    <row r="64" spans="1:9">
      <c r="A64" s="17" t="s">
        <v>17</v>
      </c>
      <c r="B64" s="3">
        <v>310</v>
      </c>
      <c r="C64" s="77"/>
      <c r="D64" s="54"/>
      <c r="E64" s="3">
        <f t="shared" si="0"/>
        <v>1.2</v>
      </c>
      <c r="F64" s="54">
        <v>1.2</v>
      </c>
      <c r="G64" s="3"/>
      <c r="H64" s="3"/>
      <c r="I64" s="3"/>
    </row>
    <row r="65" spans="1:19" ht="20.100000000000001" customHeight="1">
      <c r="A65" s="53" t="s">
        <v>112</v>
      </c>
      <c r="B65" s="19">
        <v>320</v>
      </c>
      <c r="C65" s="77">
        <v>37.700000000000003</v>
      </c>
      <c r="D65" s="54">
        <v>37.700000000000003</v>
      </c>
      <c r="E65" s="19"/>
      <c r="F65" s="60"/>
      <c r="G65" s="19"/>
      <c r="H65" s="19"/>
      <c r="I65" s="19"/>
    </row>
    <row r="66" spans="1:19" s="74" customFormat="1" ht="20.100000000000001" customHeight="1">
      <c r="A66" s="73" t="s">
        <v>55</v>
      </c>
      <c r="B66" s="60">
        <v>330</v>
      </c>
      <c r="C66" s="80">
        <v>1712</v>
      </c>
      <c r="D66" s="60"/>
      <c r="E66" s="60">
        <f t="shared" ref="E66:E72" si="3">F66+G66+H66+I66</f>
        <v>3313.7</v>
      </c>
      <c r="F66" s="60">
        <v>373.7</v>
      </c>
      <c r="G66" s="60">
        <v>980</v>
      </c>
      <c r="H66" s="60">
        <v>980</v>
      </c>
      <c r="I66" s="60">
        <v>980</v>
      </c>
    </row>
    <row r="67" spans="1:19" ht="20.100000000000001" customHeight="1">
      <c r="A67" s="53" t="s">
        <v>111</v>
      </c>
      <c r="B67" s="29">
        <v>340</v>
      </c>
      <c r="C67" s="80">
        <f>C68+C69+C70+C71+C73+C72</f>
        <v>2325</v>
      </c>
      <c r="D67" s="60">
        <f>D68+D69+D70+D71+D73+D72</f>
        <v>2488.1999999999998</v>
      </c>
      <c r="E67" s="19">
        <f t="shared" si="3"/>
        <v>3009.9</v>
      </c>
      <c r="F67" s="60">
        <f>F68+F69+F70+F71+F73+F72</f>
        <v>579</v>
      </c>
      <c r="G67" s="19">
        <f>G68+G69+G70+G71+G73+G72</f>
        <v>814.4</v>
      </c>
      <c r="H67" s="19">
        <f>H68+H69+H70+H71+H73+H72</f>
        <v>797.6</v>
      </c>
      <c r="I67" s="19">
        <f>I68+I69+I70+I71+I73+I72</f>
        <v>818.90000000000009</v>
      </c>
    </row>
    <row r="68" spans="1:19" ht="21.75" customHeight="1">
      <c r="A68" s="28" t="s">
        <v>3</v>
      </c>
      <c r="B68" s="3">
        <v>341</v>
      </c>
      <c r="C68" s="77">
        <v>1901.3</v>
      </c>
      <c r="D68" s="54">
        <v>2034</v>
      </c>
      <c r="E68" s="3">
        <f t="shared" si="3"/>
        <v>2468.1999999999998</v>
      </c>
      <c r="F68" s="54">
        <v>485.7</v>
      </c>
      <c r="G68" s="3">
        <f>581.4+82.7</f>
        <v>664.1</v>
      </c>
      <c r="H68" s="3">
        <f>568+82.7</f>
        <v>650.70000000000005</v>
      </c>
      <c r="I68" s="3">
        <f>585+82.7</f>
        <v>667.7</v>
      </c>
    </row>
    <row r="69" spans="1:19" s="55" customFormat="1" ht="21.75" customHeight="1">
      <c r="A69" s="75" t="s">
        <v>107</v>
      </c>
      <c r="B69" s="54">
        <v>342</v>
      </c>
      <c r="C69" s="77">
        <v>385.8</v>
      </c>
      <c r="D69" s="54">
        <v>415.2</v>
      </c>
      <c r="E69" s="54">
        <f t="shared" si="3"/>
        <v>501.99999999999994</v>
      </c>
      <c r="F69" s="54">
        <v>85.7</v>
      </c>
      <c r="G69" s="54">
        <v>139.5</v>
      </c>
      <c r="H69" s="54">
        <v>136.6</v>
      </c>
      <c r="I69" s="54">
        <v>140.19999999999999</v>
      </c>
      <c r="J69" s="76"/>
    </row>
    <row r="70" spans="1:19" ht="20.100000000000001" customHeight="1">
      <c r="A70" s="30" t="s">
        <v>97</v>
      </c>
      <c r="B70" s="3">
        <v>343</v>
      </c>
      <c r="C70" s="77"/>
      <c r="D70" s="54"/>
      <c r="E70" s="3">
        <f t="shared" si="3"/>
        <v>7.5</v>
      </c>
      <c r="F70" s="54"/>
      <c r="G70" s="3">
        <v>2.5</v>
      </c>
      <c r="H70" s="3">
        <v>2.5</v>
      </c>
      <c r="I70" s="3">
        <v>2.5</v>
      </c>
      <c r="J70" s="183"/>
      <c r="K70" s="168"/>
      <c r="L70" s="168"/>
      <c r="M70" s="168"/>
      <c r="N70" s="168"/>
      <c r="O70" s="168"/>
      <c r="P70" s="168"/>
    </row>
    <row r="71" spans="1:19" ht="20.100000000000001" customHeight="1">
      <c r="A71" s="28" t="s">
        <v>98</v>
      </c>
      <c r="B71" s="31">
        <v>344</v>
      </c>
      <c r="C71" s="77">
        <v>35.9</v>
      </c>
      <c r="D71" s="54">
        <v>37</v>
      </c>
      <c r="E71" s="3">
        <f t="shared" si="3"/>
        <v>30</v>
      </c>
      <c r="F71" s="54">
        <v>7.5</v>
      </c>
      <c r="G71" s="3">
        <v>7.5</v>
      </c>
      <c r="H71" s="3">
        <v>7.5</v>
      </c>
      <c r="I71" s="3">
        <v>7.5</v>
      </c>
      <c r="J71" s="184"/>
      <c r="K71" s="185"/>
      <c r="L71" s="185"/>
      <c r="M71" s="185"/>
      <c r="N71" s="185"/>
      <c r="O71" s="185"/>
      <c r="P71" s="185"/>
      <c r="Q71" s="185"/>
      <c r="R71" s="185"/>
      <c r="S71" s="185"/>
    </row>
    <row r="72" spans="1:19" ht="20.100000000000001" customHeight="1">
      <c r="A72" s="28" t="s">
        <v>100</v>
      </c>
      <c r="B72" s="31">
        <v>345</v>
      </c>
      <c r="C72" s="77"/>
      <c r="D72" s="54"/>
      <c r="E72" s="3">
        <f t="shared" si="3"/>
        <v>0</v>
      </c>
      <c r="F72" s="54"/>
      <c r="G72" s="3"/>
      <c r="H72" s="3"/>
      <c r="I72" s="3"/>
    </row>
    <row r="73" spans="1:19" ht="20.100000000000001" customHeight="1">
      <c r="A73" s="53" t="s">
        <v>17</v>
      </c>
      <c r="B73" s="32">
        <v>350</v>
      </c>
      <c r="C73" s="80">
        <f t="shared" ref="C73:I73" si="4">C74</f>
        <v>2</v>
      </c>
      <c r="D73" s="60">
        <f t="shared" si="4"/>
        <v>2</v>
      </c>
      <c r="E73" s="19">
        <f t="shared" si="4"/>
        <v>2.2000000000000002</v>
      </c>
      <c r="F73" s="60">
        <f>F74</f>
        <v>0.1</v>
      </c>
      <c r="G73" s="19">
        <f t="shared" si="4"/>
        <v>0.8</v>
      </c>
      <c r="H73" s="19">
        <f t="shared" si="4"/>
        <v>0.3</v>
      </c>
      <c r="I73" s="19">
        <f t="shared" si="4"/>
        <v>1</v>
      </c>
    </row>
    <row r="74" spans="1:19" ht="20.100000000000001" customHeight="1">
      <c r="A74" s="17" t="s">
        <v>106</v>
      </c>
      <c r="B74" s="45">
        <v>351</v>
      </c>
      <c r="C74" s="83">
        <v>2</v>
      </c>
      <c r="D74" s="64">
        <v>2</v>
      </c>
      <c r="E74" s="3">
        <f>F74+G74+H74+I74</f>
        <v>2.2000000000000002</v>
      </c>
      <c r="F74" s="64">
        <v>0.1</v>
      </c>
      <c r="G74" s="46">
        <v>0.8</v>
      </c>
      <c r="H74" s="46">
        <v>0.3</v>
      </c>
      <c r="I74" s="46">
        <v>1</v>
      </c>
    </row>
    <row r="75" spans="1:19" s="74" customFormat="1" ht="20.100000000000001" customHeight="1">
      <c r="A75" s="73" t="s">
        <v>55</v>
      </c>
      <c r="B75" s="60">
        <v>360</v>
      </c>
      <c r="C75" s="84">
        <v>46.8</v>
      </c>
      <c r="D75" s="90">
        <v>46.8</v>
      </c>
      <c r="E75" s="60">
        <f>F75+G75+H75+I75</f>
        <v>36.799999999999997</v>
      </c>
      <c r="F75" s="65">
        <v>6.8</v>
      </c>
      <c r="G75" s="65">
        <v>10</v>
      </c>
      <c r="H75" s="65">
        <v>10</v>
      </c>
      <c r="I75" s="65">
        <v>10</v>
      </c>
    </row>
    <row r="76" spans="1:19" ht="20.100000000000001" customHeight="1">
      <c r="A76" s="172" t="s">
        <v>58</v>
      </c>
      <c r="B76" s="173"/>
      <c r="C76" s="173"/>
      <c r="D76" s="173"/>
      <c r="E76" s="173"/>
      <c r="F76" s="173"/>
      <c r="G76" s="173"/>
      <c r="H76" s="173"/>
      <c r="I76" s="174"/>
    </row>
    <row r="77" spans="1:19" ht="20.100000000000001" customHeight="1">
      <c r="A77" s="17" t="s">
        <v>110</v>
      </c>
      <c r="B77" s="46">
        <v>400</v>
      </c>
      <c r="C77" s="77">
        <f>C51+C52+C54+C70+C50</f>
        <v>5971.0999999999995</v>
      </c>
      <c r="D77" s="54">
        <f>D51+D52+D54+D70+D50</f>
        <v>6013.4000000000005</v>
      </c>
      <c r="E77" s="3">
        <f>SUM(F77:I77)</f>
        <v>9469.9</v>
      </c>
      <c r="F77" s="54">
        <f>F51+F52+F54+F70+F50</f>
        <v>4380.5999999999995</v>
      </c>
      <c r="G77" s="3">
        <f>G51+G52+G54+G70+G50</f>
        <v>1162</v>
      </c>
      <c r="H77" s="3">
        <f>H51+H52+H54+H70+H50</f>
        <v>2829.2</v>
      </c>
      <c r="I77" s="3">
        <f>I51+I52+I54+I70+I50</f>
        <v>1098.0999999999999</v>
      </c>
    </row>
    <row r="78" spans="1:19" s="55" customFormat="1" ht="19.5" customHeight="1">
      <c r="A78" s="72" t="s">
        <v>3</v>
      </c>
      <c r="B78" s="64">
        <v>410</v>
      </c>
      <c r="C78" s="77">
        <f>C48+C68</f>
        <v>18281.7</v>
      </c>
      <c r="D78" s="54">
        <f>D48+D68</f>
        <v>19697.099999999999</v>
      </c>
      <c r="E78" s="54">
        <f t="shared" ref="E78:E83" si="5">SUM(F78:I78)</f>
        <v>21372.1</v>
      </c>
      <c r="F78" s="54">
        <f>F48+F68</f>
        <v>4905.7</v>
      </c>
      <c r="G78" s="54">
        <f t="shared" ref="G78:I79" si="6">G48+G68</f>
        <v>5425.4000000000005</v>
      </c>
      <c r="H78" s="54">
        <f t="shared" si="6"/>
        <v>5462</v>
      </c>
      <c r="I78" s="54">
        <f t="shared" si="6"/>
        <v>5579</v>
      </c>
    </row>
    <row r="79" spans="1:19" s="55" customFormat="1" ht="24.75" customHeight="1">
      <c r="A79" s="72" t="s">
        <v>107</v>
      </c>
      <c r="B79" s="64">
        <v>420</v>
      </c>
      <c r="C79" s="77">
        <f>C49+C69</f>
        <v>3714.4</v>
      </c>
      <c r="D79" s="54">
        <f>D49+D69</f>
        <v>3965.7</v>
      </c>
      <c r="E79" s="54">
        <f t="shared" si="5"/>
        <v>4367.3999999999996</v>
      </c>
      <c r="F79" s="54">
        <f>F49+F69</f>
        <v>1010.9000000000001</v>
      </c>
      <c r="G79" s="54">
        <f>G49+G69</f>
        <v>1106</v>
      </c>
      <c r="H79" s="54">
        <f t="shared" si="6"/>
        <v>1113.3</v>
      </c>
      <c r="I79" s="54">
        <f t="shared" si="6"/>
        <v>1137.2</v>
      </c>
    </row>
    <row r="80" spans="1:19" ht="12.75" hidden="1" customHeight="1">
      <c r="A80" s="17" t="s">
        <v>99</v>
      </c>
      <c r="B80" s="46">
        <v>430</v>
      </c>
      <c r="C80" s="77"/>
      <c r="D80" s="54">
        <f>D50</f>
        <v>710.8</v>
      </c>
      <c r="E80" s="3">
        <f t="shared" si="5"/>
        <v>271.10000000000002</v>
      </c>
      <c r="F80" s="54">
        <f>F50</f>
        <v>95</v>
      </c>
      <c r="G80" s="3">
        <f>G50</f>
        <v>176.1</v>
      </c>
      <c r="H80" s="3"/>
      <c r="I80" s="3"/>
    </row>
    <row r="81" spans="1:10">
      <c r="A81" s="17" t="s">
        <v>17</v>
      </c>
      <c r="B81" s="46">
        <v>440</v>
      </c>
      <c r="C81" s="77">
        <f t="shared" ref="C81:I81" si="7">C53+C60+C71+C73</f>
        <v>2673.9</v>
      </c>
      <c r="D81" s="54">
        <f t="shared" si="7"/>
        <v>2611.3000000000002</v>
      </c>
      <c r="E81" s="3">
        <f t="shared" si="7"/>
        <v>1488.6</v>
      </c>
      <c r="F81" s="54">
        <f t="shared" si="7"/>
        <v>339.8</v>
      </c>
      <c r="G81" s="3">
        <f t="shared" si="7"/>
        <v>408.09999999999997</v>
      </c>
      <c r="H81" s="3">
        <f t="shared" si="7"/>
        <v>377.2</v>
      </c>
      <c r="I81" s="3">
        <f t="shared" si="7"/>
        <v>363.5</v>
      </c>
    </row>
    <row r="82" spans="1:10">
      <c r="A82" s="17" t="s">
        <v>112</v>
      </c>
      <c r="B82" s="46">
        <v>450</v>
      </c>
      <c r="C82" s="77">
        <v>37.700000000000003</v>
      </c>
      <c r="D82" s="54">
        <v>37.700000000000003</v>
      </c>
      <c r="E82" s="3">
        <f t="shared" si="5"/>
        <v>0</v>
      </c>
      <c r="F82" s="54"/>
      <c r="G82" s="3"/>
      <c r="H82" s="3"/>
      <c r="I82" s="3"/>
    </row>
    <row r="83" spans="1:10" s="55" customFormat="1">
      <c r="A83" s="72" t="s">
        <v>55</v>
      </c>
      <c r="B83" s="64">
        <v>460</v>
      </c>
      <c r="C83" s="77">
        <v>1758.8</v>
      </c>
      <c r="D83" s="54">
        <v>1758.8</v>
      </c>
      <c r="E83" s="54">
        <f t="shared" si="5"/>
        <v>3350.5</v>
      </c>
      <c r="F83" s="54">
        <f>F66+F75</f>
        <v>380.5</v>
      </c>
      <c r="G83" s="54">
        <f t="shared" ref="G83:I83" si="8">G66+G75</f>
        <v>990</v>
      </c>
      <c r="H83" s="54">
        <f t="shared" si="8"/>
        <v>990</v>
      </c>
      <c r="I83" s="54">
        <f t="shared" si="8"/>
        <v>990</v>
      </c>
    </row>
    <row r="84" spans="1:10">
      <c r="A84" s="53" t="s">
        <v>115</v>
      </c>
      <c r="B84" s="32"/>
      <c r="C84" s="80">
        <f t="shared" ref="C84:I84" si="9">C77+C78+C79+C81+C82</f>
        <v>30678.800000000003</v>
      </c>
      <c r="D84" s="60">
        <f>D77+D78+D79+D81+D82</f>
        <v>32325.200000000001</v>
      </c>
      <c r="E84" s="19">
        <f t="shared" si="9"/>
        <v>36698</v>
      </c>
      <c r="F84" s="60">
        <f>F77+F78+F79+F81+F82</f>
        <v>10636.999999999998</v>
      </c>
      <c r="G84" s="19">
        <f>G77+G78+G79+G81+G82</f>
        <v>8101.5000000000009</v>
      </c>
      <c r="H84" s="19">
        <f>H77+H78+H79+H81+H82</f>
        <v>9781.7000000000007</v>
      </c>
      <c r="I84" s="19">
        <f t="shared" si="9"/>
        <v>8177.8</v>
      </c>
    </row>
    <row r="85" spans="1:10">
      <c r="A85" s="172" t="s">
        <v>60</v>
      </c>
      <c r="B85" s="173"/>
      <c r="C85" s="173"/>
      <c r="D85" s="173"/>
      <c r="E85" s="173"/>
      <c r="F85" s="173"/>
      <c r="G85" s="173"/>
      <c r="H85" s="173"/>
      <c r="I85" s="174"/>
    </row>
    <row r="86" spans="1:10">
      <c r="A86" s="17" t="s">
        <v>70</v>
      </c>
      <c r="B86" s="46">
        <v>500</v>
      </c>
      <c r="C86" s="77"/>
      <c r="D86" s="54"/>
      <c r="E86" s="19">
        <f>SUM(F86:I86)</f>
        <v>0</v>
      </c>
      <c r="F86" s="54"/>
      <c r="G86" s="3"/>
      <c r="H86" s="3">
        <f>SUM(H87)</f>
        <v>0</v>
      </c>
      <c r="I86" s="3">
        <f>SUM(I87)</f>
        <v>0</v>
      </c>
    </row>
    <row r="87" spans="1:10" ht="37.5">
      <c r="A87" s="17" t="s">
        <v>59</v>
      </c>
      <c r="B87" s="33">
        <v>501</v>
      </c>
      <c r="C87" s="54"/>
      <c r="D87" s="54"/>
      <c r="E87" s="3">
        <f>SUM(F87:I87)</f>
        <v>0</v>
      </c>
      <c r="F87" s="54"/>
      <c r="G87" s="3"/>
      <c r="H87" s="3"/>
      <c r="I87" s="3"/>
    </row>
    <row r="88" spans="1:10">
      <c r="A88" s="53" t="s">
        <v>56</v>
      </c>
      <c r="B88" s="34">
        <v>510</v>
      </c>
      <c r="C88" s="60">
        <f>C90+C91+C92+C93+C94</f>
        <v>1254.5999999999999</v>
      </c>
      <c r="D88" s="60">
        <f>D90+D91+D92+D94</f>
        <v>1253.5999999999999</v>
      </c>
      <c r="E88" s="19">
        <f>SUM(F88:I88)</f>
        <v>1282.7</v>
      </c>
      <c r="F88" s="60">
        <f>SUM(F89:F94)</f>
        <v>40.799999999999997</v>
      </c>
      <c r="G88" s="19">
        <f>SUM(G89:G94)</f>
        <v>1190.5</v>
      </c>
      <c r="H88" s="19">
        <f>SUM(H89:H94)</f>
        <v>0</v>
      </c>
      <c r="I88" s="19">
        <f>SUM(I89:I94)</f>
        <v>51.4</v>
      </c>
    </row>
    <row r="89" spans="1:10">
      <c r="A89" s="17" t="s">
        <v>0</v>
      </c>
      <c r="B89" s="31">
        <v>511</v>
      </c>
      <c r="C89" s="54"/>
      <c r="D89" s="54"/>
      <c r="E89" s="3"/>
      <c r="F89" s="54"/>
      <c r="G89" s="3"/>
      <c r="H89" s="3"/>
      <c r="I89" s="3"/>
    </row>
    <row r="90" spans="1:10">
      <c r="A90" s="17" t="s">
        <v>1</v>
      </c>
      <c r="B90" s="35">
        <v>512</v>
      </c>
      <c r="C90" s="54">
        <v>366.7</v>
      </c>
      <c r="D90" s="54">
        <v>366.7</v>
      </c>
      <c r="E90" s="3">
        <f>SUM(F90:I90)</f>
        <v>321.89999999999998</v>
      </c>
      <c r="F90" s="54">
        <v>31.4</v>
      </c>
      <c r="G90" s="3">
        <f>215+75.5</f>
        <v>290.5</v>
      </c>
      <c r="H90" s="3"/>
      <c r="I90" s="3"/>
    </row>
    <row r="91" spans="1:10" ht="37.5">
      <c r="A91" s="17" t="s">
        <v>18</v>
      </c>
      <c r="B91" s="31">
        <v>513</v>
      </c>
      <c r="C91" s="54">
        <v>216.9</v>
      </c>
      <c r="D91" s="54">
        <v>216.9</v>
      </c>
      <c r="E91" s="3">
        <f>SUM(F91:I91)</f>
        <v>5.4</v>
      </c>
      <c r="F91" s="54">
        <v>5.4</v>
      </c>
      <c r="G91" s="3"/>
      <c r="H91" s="3"/>
      <c r="I91" s="3"/>
    </row>
    <row r="92" spans="1:10">
      <c r="A92" s="17" t="s">
        <v>2</v>
      </c>
      <c r="B92" s="35">
        <v>514</v>
      </c>
      <c r="C92" s="54">
        <v>52</v>
      </c>
      <c r="D92" s="54">
        <v>52</v>
      </c>
      <c r="E92" s="3">
        <f>SUM(F92:I92)</f>
        <v>55.4</v>
      </c>
      <c r="F92" s="54">
        <v>4</v>
      </c>
      <c r="G92" s="3"/>
      <c r="H92" s="3"/>
      <c r="I92" s="3">
        <v>51.4</v>
      </c>
    </row>
    <row r="93" spans="1:10" ht="37.5">
      <c r="A93" s="17" t="s">
        <v>19</v>
      </c>
      <c r="B93" s="31">
        <v>515</v>
      </c>
      <c r="C93" s="54">
        <v>1</v>
      </c>
      <c r="D93" s="54">
        <v>1</v>
      </c>
      <c r="E93" s="3">
        <f>SUM(F93:I93)</f>
        <v>0</v>
      </c>
      <c r="F93" s="54"/>
      <c r="G93" s="3"/>
      <c r="H93" s="3"/>
      <c r="I93" s="3"/>
    </row>
    <row r="94" spans="1:10">
      <c r="A94" s="17" t="s">
        <v>38</v>
      </c>
      <c r="B94" s="33">
        <v>516</v>
      </c>
      <c r="C94" s="54">
        <v>618</v>
      </c>
      <c r="D94" s="54">
        <v>618</v>
      </c>
      <c r="E94" s="3">
        <f>SUM(F94:I94)</f>
        <v>900</v>
      </c>
      <c r="F94" s="54"/>
      <c r="G94" s="3">
        <v>900</v>
      </c>
      <c r="H94" s="3"/>
      <c r="I94" s="3"/>
      <c r="J94" s="16"/>
    </row>
    <row r="95" spans="1:10">
      <c r="A95" s="172" t="s">
        <v>69</v>
      </c>
      <c r="B95" s="173"/>
      <c r="C95" s="173"/>
      <c r="D95" s="173"/>
      <c r="E95" s="173"/>
      <c r="F95" s="173"/>
      <c r="G95" s="173"/>
      <c r="H95" s="173"/>
      <c r="I95" s="174"/>
    </row>
    <row r="96" spans="1:10">
      <c r="A96" s="17" t="s">
        <v>71</v>
      </c>
      <c r="B96" s="46">
        <v>600</v>
      </c>
      <c r="C96" s="77">
        <f>SUM(C97:C100)</f>
        <v>0</v>
      </c>
      <c r="D96" s="54">
        <f>SUM(D97:D100)</f>
        <v>0</v>
      </c>
      <c r="E96" s="3">
        <f t="shared" ref="E96:E105" si="10">SUM(F96:I96)</f>
        <v>0</v>
      </c>
      <c r="F96" s="54">
        <f>SUM(F97:F100)</f>
        <v>0</v>
      </c>
      <c r="G96" s="3">
        <f>SUM(G97:G100)</f>
        <v>0</v>
      </c>
      <c r="H96" s="3">
        <f>SUM(H97:H100)</f>
        <v>0</v>
      </c>
      <c r="I96" s="3">
        <f>SUM(I97:I100)</f>
        <v>0</v>
      </c>
    </row>
    <row r="97" spans="1:9">
      <c r="A97" s="28" t="s">
        <v>72</v>
      </c>
      <c r="B97" s="33">
        <v>601</v>
      </c>
      <c r="C97" s="77"/>
      <c r="D97" s="54"/>
      <c r="E97" s="3">
        <f t="shared" si="10"/>
        <v>0</v>
      </c>
      <c r="F97" s="54"/>
      <c r="G97" s="3"/>
      <c r="H97" s="3"/>
      <c r="I97" s="3"/>
    </row>
    <row r="98" spans="1:9">
      <c r="A98" s="28" t="s">
        <v>73</v>
      </c>
      <c r="B98" s="33">
        <v>602</v>
      </c>
      <c r="C98" s="77"/>
      <c r="D98" s="54"/>
      <c r="E98" s="3">
        <f t="shared" si="10"/>
        <v>0</v>
      </c>
      <c r="F98" s="54"/>
      <c r="G98" s="3"/>
      <c r="H98" s="3"/>
      <c r="I98" s="3"/>
    </row>
    <row r="99" spans="1:9">
      <c r="A99" s="28" t="s">
        <v>74</v>
      </c>
      <c r="B99" s="33">
        <v>603</v>
      </c>
      <c r="C99" s="77"/>
      <c r="D99" s="54"/>
      <c r="E99" s="3">
        <f t="shared" si="10"/>
        <v>0</v>
      </c>
      <c r="F99" s="54"/>
      <c r="G99" s="3"/>
      <c r="H99" s="3"/>
      <c r="I99" s="3"/>
    </row>
    <row r="100" spans="1:9">
      <c r="A100" s="17" t="s">
        <v>75</v>
      </c>
      <c r="B100" s="46">
        <v>610</v>
      </c>
      <c r="C100" s="77"/>
      <c r="D100" s="54"/>
      <c r="E100" s="3">
        <f t="shared" si="10"/>
        <v>0</v>
      </c>
      <c r="F100" s="54"/>
      <c r="G100" s="3"/>
      <c r="H100" s="3"/>
      <c r="I100" s="3"/>
    </row>
    <row r="101" spans="1:9">
      <c r="A101" s="17" t="s">
        <v>76</v>
      </c>
      <c r="B101" s="46">
        <v>620</v>
      </c>
      <c r="C101" s="77">
        <f>SUM(C102:C105)</f>
        <v>0</v>
      </c>
      <c r="D101" s="54">
        <f>SUM(D102:D105)</f>
        <v>0</v>
      </c>
      <c r="E101" s="3">
        <f t="shared" si="10"/>
        <v>0</v>
      </c>
      <c r="F101" s="54">
        <f>SUM(F102:F105)</f>
        <v>0</v>
      </c>
      <c r="G101" s="3">
        <f>SUM(G102:G105)</f>
        <v>0</v>
      </c>
      <c r="H101" s="3">
        <f>SUM(H102:H105)</f>
        <v>0</v>
      </c>
      <c r="I101" s="3">
        <f>SUM(I102:I105)</f>
        <v>0</v>
      </c>
    </row>
    <row r="102" spans="1:9">
      <c r="A102" s="28" t="s">
        <v>72</v>
      </c>
      <c r="B102" s="33">
        <v>621</v>
      </c>
      <c r="C102" s="77"/>
      <c r="D102" s="54"/>
      <c r="E102" s="3">
        <f t="shared" si="10"/>
        <v>0</v>
      </c>
      <c r="F102" s="54"/>
      <c r="G102" s="3"/>
      <c r="H102" s="3"/>
      <c r="I102" s="3"/>
    </row>
    <row r="103" spans="1:9">
      <c r="A103" s="28" t="s">
        <v>73</v>
      </c>
      <c r="B103" s="33">
        <v>622</v>
      </c>
      <c r="C103" s="77"/>
      <c r="D103" s="54"/>
      <c r="E103" s="3">
        <f t="shared" si="10"/>
        <v>0</v>
      </c>
      <c r="F103" s="54"/>
      <c r="G103" s="3"/>
      <c r="H103" s="3"/>
      <c r="I103" s="3"/>
    </row>
    <row r="104" spans="1:9">
      <c r="A104" s="28" t="s">
        <v>74</v>
      </c>
      <c r="B104" s="33">
        <v>623</v>
      </c>
      <c r="C104" s="77"/>
      <c r="D104" s="54"/>
      <c r="E104" s="3">
        <f t="shared" si="10"/>
        <v>0</v>
      </c>
      <c r="F104" s="54"/>
      <c r="G104" s="3"/>
      <c r="H104" s="3"/>
      <c r="I104" s="3"/>
    </row>
    <row r="105" spans="1:9">
      <c r="A105" s="17" t="s">
        <v>40</v>
      </c>
      <c r="B105" s="46">
        <v>630</v>
      </c>
      <c r="C105" s="77"/>
      <c r="D105" s="54"/>
      <c r="E105" s="3">
        <f t="shared" si="10"/>
        <v>0</v>
      </c>
      <c r="F105" s="54"/>
      <c r="G105" s="3"/>
      <c r="H105" s="3"/>
      <c r="I105" s="3"/>
    </row>
    <row r="106" spans="1:9">
      <c r="A106" s="53" t="s">
        <v>14</v>
      </c>
      <c r="B106" s="29">
        <v>700</v>
      </c>
      <c r="C106" s="80">
        <f>C35</f>
        <v>30418.3</v>
      </c>
      <c r="D106" s="60">
        <f>D35</f>
        <v>32325.200000000001</v>
      </c>
      <c r="E106" s="19">
        <f>SUM(F106:I106)</f>
        <v>36698</v>
      </c>
      <c r="F106" s="60">
        <f>F35</f>
        <v>10637</v>
      </c>
      <c r="G106" s="19">
        <f>G35</f>
        <v>8101.5</v>
      </c>
      <c r="H106" s="19">
        <f>H35</f>
        <v>9781.7000000000007</v>
      </c>
      <c r="I106" s="19">
        <f>I35</f>
        <v>8177.8</v>
      </c>
    </row>
    <row r="107" spans="1:9">
      <c r="A107" s="53" t="s">
        <v>24</v>
      </c>
      <c r="B107" s="29">
        <v>800</v>
      </c>
      <c r="C107" s="80">
        <f>C84</f>
        <v>30678.800000000003</v>
      </c>
      <c r="D107" s="60">
        <f>D84</f>
        <v>32325.200000000001</v>
      </c>
      <c r="E107" s="19">
        <f>SUM(F107:I107)</f>
        <v>36698</v>
      </c>
      <c r="F107" s="60">
        <f>F46</f>
        <v>10637</v>
      </c>
      <c r="G107" s="19">
        <f>G46</f>
        <v>8101.5</v>
      </c>
      <c r="H107" s="19">
        <f>H46</f>
        <v>9781.6999999999989</v>
      </c>
      <c r="I107" s="19">
        <f>I46</f>
        <v>8177.7999999999993</v>
      </c>
    </row>
    <row r="108" spans="1:9">
      <c r="A108" s="17" t="s">
        <v>61</v>
      </c>
      <c r="B108" s="18">
        <v>850</v>
      </c>
      <c r="C108" s="54">
        <f t="shared" ref="C108:I108" si="11">C106-C107</f>
        <v>-260.50000000000364</v>
      </c>
      <c r="D108" s="54">
        <f t="shared" si="11"/>
        <v>0</v>
      </c>
      <c r="E108" s="3">
        <f t="shared" si="11"/>
        <v>0</v>
      </c>
      <c r="F108" s="54">
        <f t="shared" si="11"/>
        <v>0</v>
      </c>
      <c r="G108" s="3">
        <f t="shared" si="11"/>
        <v>0</v>
      </c>
      <c r="H108" s="3">
        <f>H106-H107</f>
        <v>0</v>
      </c>
      <c r="I108" s="3">
        <f t="shared" si="11"/>
        <v>0</v>
      </c>
    </row>
    <row r="109" spans="1:9">
      <c r="A109" s="172" t="s">
        <v>62</v>
      </c>
      <c r="B109" s="173"/>
      <c r="C109" s="85"/>
      <c r="D109" s="91"/>
      <c r="E109" s="19"/>
      <c r="F109" s="60" t="s">
        <v>65</v>
      </c>
      <c r="G109" s="19" t="s">
        <v>66</v>
      </c>
      <c r="H109" s="19" t="s">
        <v>63</v>
      </c>
      <c r="I109" s="19" t="s">
        <v>64</v>
      </c>
    </row>
    <row r="110" spans="1:9">
      <c r="A110" s="17" t="s">
        <v>77</v>
      </c>
      <c r="B110" s="18">
        <v>900</v>
      </c>
      <c r="C110" s="77">
        <v>143.75</v>
      </c>
      <c r="D110" s="66">
        <v>140.75</v>
      </c>
      <c r="E110" s="40">
        <v>142.75</v>
      </c>
      <c r="F110" s="66">
        <v>140.75</v>
      </c>
      <c r="G110" s="40">
        <v>142.75</v>
      </c>
      <c r="H110" s="40">
        <v>142.75</v>
      </c>
      <c r="I110" s="40">
        <v>142.75</v>
      </c>
    </row>
    <row r="111" spans="1:9">
      <c r="A111" s="17" t="s">
        <v>101</v>
      </c>
      <c r="B111" s="18">
        <v>910</v>
      </c>
      <c r="C111" s="77"/>
      <c r="D111" s="54"/>
      <c r="E111" s="3"/>
      <c r="F111" s="54"/>
      <c r="G111" s="3"/>
      <c r="H111" s="3"/>
      <c r="I111" s="3"/>
    </row>
    <row r="112" spans="1:9">
      <c r="A112" s="17" t="s">
        <v>67</v>
      </c>
      <c r="B112" s="18">
        <v>920</v>
      </c>
      <c r="C112" s="77"/>
      <c r="D112" s="54"/>
      <c r="E112" s="3"/>
      <c r="F112" s="54"/>
      <c r="G112" s="3"/>
      <c r="H112" s="3"/>
      <c r="I112" s="3"/>
    </row>
    <row r="113" spans="1:9">
      <c r="A113" s="17" t="s">
        <v>78</v>
      </c>
      <c r="B113" s="18">
        <v>930</v>
      </c>
      <c r="C113" s="77"/>
      <c r="D113" s="54"/>
      <c r="E113" s="3"/>
      <c r="F113" s="54"/>
      <c r="G113" s="3"/>
      <c r="H113" s="3"/>
      <c r="I113" s="3"/>
    </row>
    <row r="114" spans="1:9">
      <c r="A114" s="17" t="s">
        <v>102</v>
      </c>
      <c r="B114" s="18">
        <v>940</v>
      </c>
      <c r="C114" s="77"/>
      <c r="D114" s="54"/>
      <c r="E114" s="3"/>
      <c r="F114" s="54"/>
      <c r="G114" s="3"/>
      <c r="H114" s="3"/>
      <c r="I114" s="3"/>
    </row>
    <row r="115" spans="1:9">
      <c r="A115" s="17" t="s">
        <v>103</v>
      </c>
      <c r="B115" s="18">
        <v>950</v>
      </c>
      <c r="C115" s="77"/>
      <c r="D115" s="54"/>
      <c r="E115" s="3"/>
      <c r="F115" s="54"/>
      <c r="G115" s="3"/>
      <c r="H115" s="3"/>
      <c r="I115" s="3"/>
    </row>
    <row r="116" spans="1:9">
      <c r="A116" s="36" t="s">
        <v>118</v>
      </c>
      <c r="B116" s="37"/>
      <c r="C116" s="168" t="s">
        <v>34</v>
      </c>
      <c r="D116" s="168"/>
      <c r="E116" s="168"/>
      <c r="F116" s="67"/>
      <c r="G116" s="181" t="s">
        <v>85</v>
      </c>
      <c r="H116" s="181"/>
      <c r="I116" s="181"/>
    </row>
    <row r="117" spans="1:9">
      <c r="A117" s="49"/>
      <c r="B117" s="4"/>
      <c r="C117" s="182" t="s">
        <v>37</v>
      </c>
      <c r="D117" s="182"/>
      <c r="E117" s="182"/>
      <c r="F117" s="68"/>
      <c r="G117" s="165" t="s">
        <v>22</v>
      </c>
      <c r="H117" s="165"/>
      <c r="I117" s="165"/>
    </row>
    <row r="118" spans="1:9">
      <c r="A118" s="43"/>
      <c r="B118" s="42"/>
      <c r="C118" s="86"/>
      <c r="D118" s="92"/>
      <c r="E118" s="42"/>
      <c r="F118" s="69"/>
      <c r="G118" s="1"/>
      <c r="H118" s="1"/>
      <c r="I118" s="1"/>
    </row>
    <row r="119" spans="1:9">
      <c r="A119" s="2"/>
      <c r="B119" s="2"/>
      <c r="C119" s="87"/>
      <c r="D119" s="70"/>
      <c r="E119" s="2"/>
      <c r="F119" s="70"/>
      <c r="G119" s="1"/>
      <c r="H119" s="1"/>
      <c r="I119" s="1"/>
    </row>
    <row r="120" spans="1:9">
      <c r="A120" s="48"/>
      <c r="C120" s="87"/>
      <c r="D120" s="71"/>
      <c r="E120" s="1"/>
      <c r="F120" s="71"/>
      <c r="G120" s="1"/>
      <c r="H120" s="1"/>
      <c r="I120" s="1"/>
    </row>
    <row r="121" spans="1:9">
      <c r="A121" s="48"/>
      <c r="C121" s="87"/>
      <c r="D121" s="71"/>
      <c r="E121" s="1"/>
      <c r="F121" s="71"/>
      <c r="G121" s="1"/>
      <c r="H121" s="1"/>
      <c r="I121" s="1"/>
    </row>
    <row r="122" spans="1:9">
      <c r="A122" s="48"/>
      <c r="C122" s="87"/>
      <c r="D122" s="71"/>
      <c r="E122" s="1"/>
      <c r="F122" s="71"/>
      <c r="G122" s="1"/>
      <c r="H122" s="1"/>
      <c r="I122" s="1"/>
    </row>
    <row r="123" spans="1:9">
      <c r="A123" s="48"/>
      <c r="C123" s="87"/>
      <c r="D123" s="71"/>
      <c r="E123" s="1"/>
      <c r="F123" s="71"/>
      <c r="G123" s="1"/>
      <c r="H123" s="1"/>
      <c r="I123" s="1"/>
    </row>
    <row r="124" spans="1:9">
      <c r="A124" s="48"/>
      <c r="C124" s="87"/>
      <c r="D124" s="71"/>
      <c r="E124" s="1"/>
      <c r="F124" s="71"/>
      <c r="G124" s="1"/>
      <c r="H124" s="1"/>
      <c r="I124" s="1"/>
    </row>
    <row r="125" spans="1:9">
      <c r="A125" s="48"/>
      <c r="C125" s="87"/>
      <c r="D125" s="71"/>
      <c r="E125" s="1"/>
      <c r="F125" s="71"/>
      <c r="G125" s="1"/>
      <c r="H125" s="1"/>
      <c r="I125" s="1"/>
    </row>
    <row r="126" spans="1:9">
      <c r="A126" s="48"/>
      <c r="C126" s="87"/>
      <c r="D126" s="71"/>
      <c r="E126" s="1"/>
      <c r="F126" s="71"/>
      <c r="G126" s="1"/>
      <c r="H126" s="1"/>
      <c r="I126" s="1"/>
    </row>
    <row r="127" spans="1:9">
      <c r="A127" s="48"/>
      <c r="C127" s="87"/>
      <c r="D127" s="71"/>
      <c r="E127" s="1"/>
      <c r="F127" s="71"/>
      <c r="G127" s="1"/>
      <c r="H127" s="1"/>
      <c r="I127" s="1"/>
    </row>
    <row r="128" spans="1:9">
      <c r="A128" s="48"/>
      <c r="C128" s="87"/>
      <c r="D128" s="71"/>
      <c r="E128" s="1"/>
      <c r="F128" s="71"/>
      <c r="G128" s="1"/>
      <c r="H128" s="1"/>
      <c r="I128" s="1"/>
    </row>
    <row r="129" spans="1:9">
      <c r="A129" s="48"/>
      <c r="C129" s="87"/>
      <c r="D129" s="71"/>
      <c r="E129" s="1"/>
      <c r="F129" s="71"/>
      <c r="G129" s="1"/>
      <c r="H129" s="1"/>
      <c r="I129" s="1"/>
    </row>
    <row r="130" spans="1:9">
      <c r="A130" s="48"/>
      <c r="C130" s="87"/>
      <c r="D130" s="71"/>
      <c r="E130" s="1"/>
      <c r="F130" s="71"/>
      <c r="G130" s="1"/>
      <c r="H130" s="1"/>
      <c r="I130" s="1"/>
    </row>
    <row r="131" spans="1:9">
      <c r="A131" s="48"/>
      <c r="C131" s="87"/>
      <c r="D131" s="71"/>
      <c r="E131" s="1"/>
      <c r="F131" s="71"/>
      <c r="G131" s="1"/>
      <c r="H131" s="1"/>
      <c r="I131" s="1"/>
    </row>
    <row r="132" spans="1:9">
      <c r="A132" s="48"/>
      <c r="C132" s="87"/>
      <c r="D132" s="71"/>
      <c r="E132" s="1"/>
      <c r="F132" s="71"/>
      <c r="G132" s="1"/>
      <c r="H132" s="1"/>
      <c r="I132" s="1"/>
    </row>
    <row r="133" spans="1:9">
      <c r="A133" s="48"/>
      <c r="C133" s="87"/>
      <c r="D133" s="71"/>
      <c r="E133" s="1"/>
      <c r="F133" s="71"/>
      <c r="G133" s="1"/>
      <c r="H133" s="1"/>
      <c r="I133" s="1"/>
    </row>
    <row r="134" spans="1:9">
      <c r="A134" s="48"/>
      <c r="C134" s="87"/>
      <c r="D134" s="71"/>
      <c r="E134" s="1"/>
      <c r="F134" s="71"/>
      <c r="G134" s="1"/>
      <c r="H134" s="1"/>
      <c r="I134" s="1"/>
    </row>
    <row r="135" spans="1:9">
      <c r="A135" s="48"/>
      <c r="C135" s="87"/>
      <c r="D135" s="71"/>
      <c r="E135" s="1"/>
      <c r="F135" s="71"/>
      <c r="G135" s="1"/>
      <c r="H135" s="1"/>
      <c r="I135" s="1"/>
    </row>
    <row r="136" spans="1:9">
      <c r="A136" s="48"/>
      <c r="C136" s="87"/>
      <c r="D136" s="71"/>
      <c r="E136" s="1"/>
      <c r="F136" s="71"/>
      <c r="G136" s="1"/>
      <c r="H136" s="1"/>
      <c r="I136" s="1"/>
    </row>
    <row r="137" spans="1:9">
      <c r="A137" s="48"/>
      <c r="C137" s="87"/>
      <c r="D137" s="71"/>
      <c r="E137" s="1"/>
      <c r="F137" s="71"/>
      <c r="G137" s="1"/>
      <c r="H137" s="1"/>
      <c r="I137" s="1"/>
    </row>
    <row r="138" spans="1:9">
      <c r="A138" s="48"/>
      <c r="C138" s="87"/>
      <c r="D138" s="71"/>
      <c r="E138" s="1"/>
      <c r="F138" s="71"/>
      <c r="G138" s="1"/>
      <c r="H138" s="1"/>
      <c r="I138" s="1"/>
    </row>
    <row r="139" spans="1:9">
      <c r="A139" s="48"/>
      <c r="C139" s="87"/>
      <c r="D139" s="71"/>
      <c r="E139" s="1"/>
      <c r="F139" s="71"/>
      <c r="G139" s="1"/>
      <c r="H139" s="1"/>
      <c r="I139" s="1"/>
    </row>
    <row r="140" spans="1:9">
      <c r="A140" s="48"/>
      <c r="C140" s="87"/>
      <c r="D140" s="71"/>
      <c r="E140" s="1"/>
      <c r="F140" s="71"/>
      <c r="G140" s="1"/>
      <c r="H140" s="1"/>
      <c r="I140" s="1"/>
    </row>
    <row r="141" spans="1:9">
      <c r="A141" s="48"/>
      <c r="C141" s="87"/>
      <c r="D141" s="71"/>
      <c r="E141" s="1"/>
      <c r="F141" s="71"/>
      <c r="G141" s="1"/>
      <c r="H141" s="1"/>
      <c r="I141" s="1"/>
    </row>
    <row r="142" spans="1:9">
      <c r="A142" s="48"/>
      <c r="C142" s="87"/>
      <c r="D142" s="71"/>
      <c r="E142" s="1"/>
      <c r="F142" s="71"/>
      <c r="G142" s="1"/>
      <c r="H142" s="1"/>
      <c r="I142" s="1"/>
    </row>
    <row r="143" spans="1:9">
      <c r="A143" s="48"/>
      <c r="C143" s="87"/>
      <c r="D143" s="71"/>
      <c r="E143" s="1"/>
      <c r="F143" s="71"/>
      <c r="G143" s="1"/>
      <c r="H143" s="1"/>
      <c r="I143" s="1"/>
    </row>
    <row r="144" spans="1:9">
      <c r="A144" s="48"/>
      <c r="C144" s="87"/>
      <c r="D144" s="71"/>
      <c r="E144" s="1"/>
      <c r="F144" s="71"/>
      <c r="G144" s="1"/>
      <c r="H144" s="1"/>
      <c r="I144" s="1"/>
    </row>
    <row r="145" spans="1:9">
      <c r="A145" s="48"/>
      <c r="C145" s="87"/>
      <c r="D145" s="71"/>
      <c r="E145" s="1"/>
      <c r="F145" s="71"/>
      <c r="G145" s="1"/>
      <c r="H145" s="1"/>
      <c r="I145" s="1"/>
    </row>
    <row r="146" spans="1:9">
      <c r="A146" s="48"/>
      <c r="C146" s="87"/>
      <c r="D146" s="71"/>
      <c r="E146" s="1"/>
      <c r="F146" s="71"/>
      <c r="G146" s="1"/>
      <c r="H146" s="1"/>
      <c r="I146" s="1"/>
    </row>
    <row r="147" spans="1:9">
      <c r="A147" s="48"/>
      <c r="C147" s="87"/>
      <c r="D147" s="71"/>
      <c r="E147" s="1"/>
      <c r="F147" s="71"/>
      <c r="G147" s="1"/>
      <c r="H147" s="1"/>
      <c r="I147" s="1"/>
    </row>
    <row r="148" spans="1:9">
      <c r="A148" s="48"/>
      <c r="C148" s="87"/>
      <c r="D148" s="71"/>
      <c r="E148" s="1"/>
      <c r="F148" s="71"/>
      <c r="G148" s="1"/>
      <c r="H148" s="1"/>
      <c r="I148" s="1"/>
    </row>
    <row r="149" spans="1:9">
      <c r="A149" s="48"/>
      <c r="C149" s="87"/>
      <c r="D149" s="71"/>
      <c r="E149" s="1"/>
      <c r="F149" s="71"/>
      <c r="G149" s="1"/>
      <c r="H149" s="1"/>
      <c r="I149" s="1"/>
    </row>
    <row r="150" spans="1:9">
      <c r="A150" s="48"/>
      <c r="C150" s="87"/>
      <c r="D150" s="71"/>
      <c r="E150" s="1"/>
      <c r="F150" s="71"/>
      <c r="G150" s="1"/>
      <c r="H150" s="1"/>
      <c r="I150" s="1"/>
    </row>
    <row r="151" spans="1:9">
      <c r="A151" s="48"/>
      <c r="C151" s="87"/>
      <c r="D151" s="71"/>
      <c r="E151" s="1"/>
      <c r="F151" s="71"/>
      <c r="G151" s="1"/>
      <c r="H151" s="1"/>
      <c r="I151" s="1"/>
    </row>
    <row r="152" spans="1:9">
      <c r="A152" s="48"/>
      <c r="C152" s="87"/>
      <c r="D152" s="71"/>
      <c r="E152" s="1"/>
      <c r="F152" s="71"/>
      <c r="G152" s="1"/>
      <c r="H152" s="1"/>
      <c r="I152" s="1"/>
    </row>
    <row r="153" spans="1:9">
      <c r="A153" s="48"/>
      <c r="C153" s="87"/>
      <c r="D153" s="71"/>
      <c r="E153" s="1"/>
      <c r="F153" s="71"/>
      <c r="G153" s="1"/>
      <c r="H153" s="1"/>
      <c r="I153" s="1"/>
    </row>
    <row r="154" spans="1:9">
      <c r="A154" s="48"/>
      <c r="C154" s="87"/>
      <c r="D154" s="71"/>
      <c r="E154" s="1"/>
      <c r="F154" s="71"/>
      <c r="G154" s="1"/>
      <c r="H154" s="1"/>
      <c r="I154" s="1"/>
    </row>
    <row r="155" spans="1:9">
      <c r="A155" s="48"/>
      <c r="C155" s="87"/>
      <c r="D155" s="71"/>
      <c r="E155" s="1"/>
      <c r="F155" s="71"/>
      <c r="G155" s="1"/>
      <c r="H155" s="1"/>
      <c r="I155" s="1"/>
    </row>
    <row r="156" spans="1:9">
      <c r="A156" s="48"/>
      <c r="C156" s="87"/>
      <c r="D156" s="71"/>
      <c r="E156" s="1"/>
      <c r="F156" s="71"/>
      <c r="G156" s="1"/>
      <c r="H156" s="1"/>
      <c r="I156" s="1"/>
    </row>
    <row r="157" spans="1:9">
      <c r="A157" s="38"/>
    </row>
    <row r="158" spans="1:9">
      <c r="A158" s="38"/>
    </row>
    <row r="159" spans="1:9">
      <c r="A159" s="38"/>
    </row>
    <row r="160" spans="1:9">
      <c r="A160" s="38"/>
    </row>
    <row r="161" spans="1:6">
      <c r="A161" s="38"/>
      <c r="B161" s="4"/>
      <c r="C161" s="4"/>
      <c r="D161" s="4"/>
      <c r="F161" s="4"/>
    </row>
    <row r="162" spans="1:6">
      <c r="A162" s="38"/>
      <c r="B162" s="4"/>
      <c r="C162" s="4"/>
      <c r="D162" s="4"/>
      <c r="F162" s="4"/>
    </row>
    <row r="163" spans="1:6">
      <c r="A163" s="38"/>
      <c r="B163" s="4"/>
      <c r="C163" s="4"/>
      <c r="D163" s="4"/>
      <c r="F163" s="4"/>
    </row>
    <row r="164" spans="1:6">
      <c r="A164" s="38"/>
      <c r="B164" s="4"/>
      <c r="C164" s="4"/>
      <c r="D164" s="4"/>
      <c r="F164" s="4"/>
    </row>
    <row r="165" spans="1:6">
      <c r="A165" s="38"/>
      <c r="B165" s="4"/>
      <c r="C165" s="4"/>
      <c r="D165" s="4"/>
      <c r="F165" s="4"/>
    </row>
    <row r="166" spans="1:6">
      <c r="A166" s="38"/>
      <c r="B166" s="4"/>
      <c r="C166" s="4"/>
      <c r="D166" s="4"/>
      <c r="F166" s="4"/>
    </row>
    <row r="167" spans="1:6">
      <c r="A167" s="38"/>
      <c r="B167" s="4"/>
      <c r="C167" s="4"/>
      <c r="D167" s="4"/>
      <c r="F167" s="4"/>
    </row>
    <row r="168" spans="1:6">
      <c r="A168" s="38"/>
      <c r="B168" s="4"/>
      <c r="C168" s="4"/>
      <c r="D168" s="4"/>
      <c r="F168" s="4"/>
    </row>
    <row r="169" spans="1:6">
      <c r="A169" s="38"/>
      <c r="B169" s="4"/>
      <c r="C169" s="4"/>
      <c r="D169" s="4"/>
      <c r="F169" s="4"/>
    </row>
    <row r="170" spans="1:6">
      <c r="A170" s="38"/>
      <c r="B170" s="4"/>
      <c r="C170" s="4"/>
      <c r="D170" s="4"/>
      <c r="F170" s="4"/>
    </row>
    <row r="171" spans="1:6">
      <c r="A171" s="38"/>
      <c r="B171" s="4"/>
      <c r="C171" s="4"/>
      <c r="D171" s="4"/>
      <c r="F171" s="4"/>
    </row>
    <row r="172" spans="1:6">
      <c r="A172" s="38"/>
      <c r="B172" s="4"/>
      <c r="C172" s="4"/>
      <c r="D172" s="4"/>
      <c r="F172" s="4"/>
    </row>
    <row r="173" spans="1:6">
      <c r="A173" s="38"/>
      <c r="B173" s="4"/>
      <c r="C173" s="4"/>
      <c r="D173" s="4"/>
      <c r="F173" s="4"/>
    </row>
    <row r="174" spans="1:6">
      <c r="A174" s="38"/>
      <c r="B174" s="4"/>
      <c r="C174" s="4"/>
      <c r="D174" s="4"/>
      <c r="F174" s="4"/>
    </row>
    <row r="175" spans="1:6">
      <c r="A175" s="38"/>
      <c r="B175" s="4"/>
      <c r="C175" s="4"/>
      <c r="D175" s="4"/>
      <c r="F175" s="4"/>
    </row>
    <row r="176" spans="1:6">
      <c r="A176" s="38"/>
      <c r="B176" s="4"/>
      <c r="C176" s="4"/>
      <c r="D176" s="4"/>
      <c r="F176" s="4"/>
    </row>
    <row r="177" spans="1:6">
      <c r="A177" s="38"/>
      <c r="B177" s="4"/>
      <c r="C177" s="4"/>
      <c r="D177" s="4"/>
      <c r="F177" s="4"/>
    </row>
    <row r="178" spans="1:6">
      <c r="A178" s="38"/>
      <c r="B178" s="4"/>
      <c r="C178" s="4"/>
      <c r="D178" s="4"/>
      <c r="F178" s="4"/>
    </row>
    <row r="179" spans="1:6">
      <c r="A179" s="38"/>
      <c r="B179" s="4"/>
      <c r="C179" s="4"/>
      <c r="D179" s="4"/>
      <c r="F179" s="4"/>
    </row>
    <row r="180" spans="1:6">
      <c r="A180" s="38"/>
      <c r="B180" s="4"/>
      <c r="C180" s="4"/>
      <c r="D180" s="4"/>
      <c r="F180" s="4"/>
    </row>
    <row r="181" spans="1:6">
      <c r="A181" s="38"/>
      <c r="B181" s="4"/>
      <c r="C181" s="4"/>
      <c r="D181" s="4"/>
      <c r="F181" s="4"/>
    </row>
    <row r="182" spans="1:6">
      <c r="A182" s="38"/>
      <c r="B182" s="4"/>
      <c r="C182" s="4"/>
      <c r="D182" s="4"/>
      <c r="F182" s="4"/>
    </row>
    <row r="183" spans="1:6">
      <c r="A183" s="38"/>
      <c r="B183" s="4"/>
      <c r="C183" s="4"/>
      <c r="D183" s="4"/>
      <c r="F183" s="4"/>
    </row>
    <row r="184" spans="1:6">
      <c r="A184" s="38"/>
      <c r="B184" s="4"/>
      <c r="C184" s="4"/>
      <c r="D184" s="4"/>
      <c r="F184" s="4"/>
    </row>
    <row r="185" spans="1:6">
      <c r="A185" s="38"/>
      <c r="B185" s="4"/>
      <c r="C185" s="4"/>
      <c r="D185" s="4"/>
      <c r="F185" s="4"/>
    </row>
    <row r="186" spans="1:6">
      <c r="A186" s="38"/>
      <c r="B186" s="4"/>
      <c r="C186" s="4"/>
      <c r="D186" s="4"/>
      <c r="F186" s="4"/>
    </row>
    <row r="187" spans="1:6">
      <c r="A187" s="38"/>
      <c r="B187" s="4"/>
      <c r="C187" s="4"/>
      <c r="D187" s="4"/>
      <c r="F187" s="4"/>
    </row>
    <row r="188" spans="1:6">
      <c r="A188" s="38"/>
      <c r="B188" s="4"/>
      <c r="C188" s="4"/>
      <c r="D188" s="4"/>
      <c r="F188" s="4"/>
    </row>
    <row r="189" spans="1:6">
      <c r="A189" s="38"/>
      <c r="B189" s="4"/>
      <c r="C189" s="4"/>
      <c r="D189" s="4"/>
      <c r="F189" s="4"/>
    </row>
    <row r="190" spans="1:6">
      <c r="A190" s="38"/>
      <c r="B190" s="4"/>
      <c r="C190" s="4"/>
      <c r="D190" s="4"/>
      <c r="F190" s="4"/>
    </row>
    <row r="191" spans="1:6">
      <c r="A191" s="38"/>
      <c r="B191" s="4"/>
      <c r="C191" s="4"/>
      <c r="D191" s="4"/>
      <c r="F191" s="4"/>
    </row>
    <row r="192" spans="1:6">
      <c r="A192" s="38"/>
      <c r="B192" s="4"/>
      <c r="C192" s="4"/>
      <c r="D192" s="4"/>
      <c r="F192" s="4"/>
    </row>
    <row r="193" spans="1:6">
      <c r="A193" s="38"/>
      <c r="B193" s="4"/>
      <c r="C193" s="4"/>
      <c r="D193" s="4"/>
      <c r="F193" s="4"/>
    </row>
    <row r="194" spans="1:6">
      <c r="A194" s="38"/>
      <c r="B194" s="4"/>
      <c r="C194" s="4"/>
      <c r="D194" s="4"/>
      <c r="F194" s="4"/>
    </row>
    <row r="195" spans="1:6">
      <c r="A195" s="38"/>
      <c r="B195" s="4"/>
      <c r="C195" s="4"/>
      <c r="D195" s="4"/>
      <c r="F195" s="4"/>
    </row>
    <row r="196" spans="1:6">
      <c r="A196" s="38"/>
      <c r="B196" s="4"/>
      <c r="C196" s="4"/>
      <c r="D196" s="4"/>
      <c r="F196" s="4"/>
    </row>
    <row r="197" spans="1:6">
      <c r="A197" s="38"/>
      <c r="B197" s="4"/>
      <c r="C197" s="4"/>
      <c r="D197" s="4"/>
      <c r="F197" s="4"/>
    </row>
    <row r="198" spans="1:6">
      <c r="A198" s="38"/>
      <c r="B198" s="4"/>
      <c r="C198" s="4"/>
      <c r="D198" s="4"/>
      <c r="F198" s="4"/>
    </row>
    <row r="199" spans="1:6">
      <c r="A199" s="38"/>
      <c r="B199" s="4"/>
      <c r="C199" s="4"/>
      <c r="D199" s="4"/>
      <c r="F199" s="4"/>
    </row>
    <row r="200" spans="1:6">
      <c r="A200" s="38"/>
      <c r="B200" s="4"/>
      <c r="C200" s="4"/>
      <c r="D200" s="4"/>
      <c r="F200" s="4"/>
    </row>
    <row r="201" spans="1:6">
      <c r="A201" s="38"/>
      <c r="B201" s="4"/>
      <c r="C201" s="4"/>
      <c r="D201" s="4"/>
      <c r="F201" s="4"/>
    </row>
    <row r="202" spans="1:6">
      <c r="A202" s="38"/>
      <c r="B202" s="4"/>
      <c r="C202" s="4"/>
      <c r="D202" s="4"/>
      <c r="F202" s="4"/>
    </row>
    <row r="203" spans="1:6">
      <c r="A203" s="38"/>
      <c r="B203" s="4"/>
      <c r="C203" s="4"/>
      <c r="D203" s="4"/>
      <c r="F203" s="4"/>
    </row>
    <row r="204" spans="1:6">
      <c r="A204" s="38"/>
      <c r="B204" s="4"/>
      <c r="C204" s="4"/>
      <c r="D204" s="4"/>
      <c r="F204" s="4"/>
    </row>
    <row r="205" spans="1:6">
      <c r="A205" s="38"/>
      <c r="B205" s="4"/>
      <c r="C205" s="4"/>
      <c r="D205" s="4"/>
      <c r="F205" s="4"/>
    </row>
    <row r="206" spans="1:6">
      <c r="A206" s="38"/>
      <c r="B206" s="4"/>
      <c r="C206" s="4"/>
      <c r="D206" s="4"/>
      <c r="F206" s="4"/>
    </row>
    <row r="207" spans="1:6">
      <c r="A207" s="38"/>
      <c r="B207" s="4"/>
      <c r="C207" s="4"/>
      <c r="D207" s="4"/>
      <c r="F207" s="4"/>
    </row>
    <row r="208" spans="1:6">
      <c r="A208" s="38"/>
      <c r="B208" s="4"/>
      <c r="C208" s="4"/>
      <c r="D208" s="4"/>
      <c r="F208" s="4"/>
    </row>
    <row r="209" spans="1:6">
      <c r="A209" s="38"/>
      <c r="B209" s="4"/>
      <c r="C209" s="4"/>
      <c r="D209" s="4"/>
      <c r="F209" s="4"/>
    </row>
    <row r="210" spans="1:6">
      <c r="A210" s="38"/>
      <c r="B210" s="4"/>
      <c r="C210" s="4"/>
      <c r="D210" s="4"/>
      <c r="F210" s="4"/>
    </row>
    <row r="211" spans="1:6">
      <c r="A211" s="38"/>
      <c r="B211" s="4"/>
      <c r="C211" s="4"/>
      <c r="D211" s="4"/>
      <c r="F211" s="4"/>
    </row>
    <row r="212" spans="1:6">
      <c r="A212" s="38"/>
      <c r="B212" s="4"/>
      <c r="C212" s="4"/>
      <c r="D212" s="4"/>
      <c r="F212" s="4"/>
    </row>
    <row r="213" spans="1:6">
      <c r="A213" s="38"/>
      <c r="B213" s="4"/>
      <c r="C213" s="4"/>
      <c r="D213" s="4"/>
      <c r="F213" s="4"/>
    </row>
    <row r="214" spans="1:6">
      <c r="A214" s="38"/>
      <c r="B214" s="4"/>
      <c r="C214" s="4"/>
      <c r="D214" s="4"/>
      <c r="F214" s="4"/>
    </row>
    <row r="215" spans="1:6">
      <c r="A215" s="38"/>
      <c r="B215" s="4"/>
      <c r="C215" s="4"/>
      <c r="D215" s="4"/>
      <c r="F215" s="4"/>
    </row>
    <row r="216" spans="1:6">
      <c r="A216" s="38"/>
      <c r="B216" s="4"/>
      <c r="C216" s="4"/>
      <c r="D216" s="4"/>
      <c r="F216" s="4"/>
    </row>
    <row r="217" spans="1:6">
      <c r="A217" s="38"/>
      <c r="B217" s="4"/>
      <c r="C217" s="4"/>
      <c r="D217" s="4"/>
      <c r="F217" s="4"/>
    </row>
    <row r="218" spans="1:6">
      <c r="A218" s="38"/>
      <c r="B218" s="4"/>
      <c r="C218" s="4"/>
      <c r="D218" s="4"/>
      <c r="F218" s="4"/>
    </row>
    <row r="219" spans="1:6">
      <c r="A219" s="38"/>
      <c r="B219" s="4"/>
      <c r="C219" s="4"/>
      <c r="D219" s="4"/>
      <c r="F219" s="4"/>
    </row>
    <row r="220" spans="1:6">
      <c r="A220" s="38"/>
      <c r="B220" s="4"/>
      <c r="C220" s="4"/>
      <c r="D220" s="4"/>
      <c r="F220" s="4"/>
    </row>
    <row r="221" spans="1:6">
      <c r="A221" s="38"/>
      <c r="B221" s="4"/>
      <c r="C221" s="4"/>
      <c r="D221" s="4"/>
      <c r="F221" s="4"/>
    </row>
    <row r="222" spans="1:6">
      <c r="A222" s="38"/>
      <c r="B222" s="4"/>
      <c r="C222" s="4"/>
      <c r="D222" s="4"/>
      <c r="F222" s="4"/>
    </row>
    <row r="223" spans="1:6">
      <c r="A223" s="38"/>
      <c r="B223" s="4"/>
      <c r="C223" s="4"/>
      <c r="D223" s="4"/>
      <c r="F223" s="4"/>
    </row>
    <row r="224" spans="1:6">
      <c r="A224" s="38"/>
      <c r="B224" s="4"/>
      <c r="C224" s="4"/>
      <c r="D224" s="4"/>
      <c r="F224" s="4"/>
    </row>
    <row r="225" spans="1:6">
      <c r="A225" s="38"/>
      <c r="B225" s="4"/>
      <c r="C225" s="4"/>
      <c r="D225" s="4"/>
      <c r="F225" s="4"/>
    </row>
    <row r="226" spans="1:6">
      <c r="A226" s="38"/>
      <c r="B226" s="4"/>
      <c r="C226" s="4"/>
      <c r="D226" s="4"/>
      <c r="F226" s="4"/>
    </row>
    <row r="227" spans="1:6">
      <c r="A227" s="38"/>
      <c r="B227" s="4"/>
      <c r="C227" s="4"/>
      <c r="D227" s="4"/>
      <c r="F227" s="4"/>
    </row>
    <row r="228" spans="1:6">
      <c r="A228" s="38"/>
      <c r="B228" s="4"/>
      <c r="C228" s="4"/>
      <c r="D228" s="4"/>
      <c r="F228" s="4"/>
    </row>
    <row r="229" spans="1:6">
      <c r="A229" s="38"/>
      <c r="B229" s="4"/>
      <c r="C229" s="4"/>
      <c r="D229" s="4"/>
      <c r="F229" s="4"/>
    </row>
    <row r="230" spans="1:6">
      <c r="A230" s="38"/>
      <c r="B230" s="4"/>
      <c r="C230" s="4"/>
      <c r="D230" s="4"/>
      <c r="F230" s="4"/>
    </row>
    <row r="231" spans="1:6">
      <c r="A231" s="38"/>
      <c r="B231" s="4"/>
      <c r="C231" s="4"/>
      <c r="D231" s="4"/>
      <c r="F231" s="4"/>
    </row>
    <row r="232" spans="1:6">
      <c r="A232" s="38"/>
      <c r="B232" s="4"/>
      <c r="C232" s="4"/>
      <c r="D232" s="4"/>
      <c r="F232" s="4"/>
    </row>
    <row r="233" spans="1:6">
      <c r="A233" s="38"/>
      <c r="B233" s="4"/>
      <c r="C233" s="4"/>
      <c r="D233" s="4"/>
      <c r="F233" s="4"/>
    </row>
    <row r="234" spans="1:6">
      <c r="A234" s="38"/>
      <c r="B234" s="4"/>
      <c r="C234" s="4"/>
      <c r="D234" s="4"/>
      <c r="F234" s="4"/>
    </row>
    <row r="235" spans="1:6">
      <c r="A235" s="38"/>
      <c r="B235" s="4"/>
      <c r="C235" s="4"/>
      <c r="D235" s="4"/>
      <c r="F235" s="4"/>
    </row>
    <row r="236" spans="1:6">
      <c r="A236" s="38"/>
      <c r="B236" s="4"/>
      <c r="C236" s="4"/>
      <c r="D236" s="4"/>
      <c r="F236" s="4"/>
    </row>
    <row r="237" spans="1:6">
      <c r="A237" s="38"/>
      <c r="B237" s="4"/>
      <c r="C237" s="4"/>
      <c r="D237" s="4"/>
      <c r="F237" s="4"/>
    </row>
    <row r="238" spans="1:6">
      <c r="A238" s="38"/>
      <c r="B238" s="4"/>
      <c r="C238" s="4"/>
      <c r="D238" s="4"/>
      <c r="F238" s="4"/>
    </row>
    <row r="239" spans="1:6">
      <c r="A239" s="38"/>
      <c r="B239" s="4"/>
      <c r="C239" s="4"/>
      <c r="D239" s="4"/>
      <c r="F239" s="4"/>
    </row>
    <row r="240" spans="1:6">
      <c r="A240" s="38"/>
      <c r="B240" s="4"/>
      <c r="C240" s="4"/>
      <c r="D240" s="4"/>
      <c r="F240" s="4"/>
    </row>
    <row r="241" spans="1:6">
      <c r="A241" s="38"/>
      <c r="B241" s="4"/>
      <c r="C241" s="4"/>
      <c r="D241" s="4"/>
      <c r="F241" s="4"/>
    </row>
    <row r="242" spans="1:6">
      <c r="A242" s="38"/>
      <c r="B242" s="4"/>
      <c r="C242" s="4"/>
      <c r="D242" s="4"/>
      <c r="F242" s="4"/>
    </row>
    <row r="243" spans="1:6">
      <c r="A243" s="38"/>
      <c r="B243" s="4"/>
      <c r="C243" s="4"/>
      <c r="D243" s="4"/>
      <c r="F243" s="4"/>
    </row>
    <row r="244" spans="1:6">
      <c r="A244" s="38"/>
      <c r="B244" s="4"/>
      <c r="C244" s="4"/>
      <c r="D244" s="4"/>
      <c r="F244" s="4"/>
    </row>
    <row r="245" spans="1:6">
      <c r="A245" s="38"/>
      <c r="B245" s="4"/>
      <c r="C245" s="4"/>
      <c r="D245" s="4"/>
      <c r="F245" s="4"/>
    </row>
    <row r="246" spans="1:6">
      <c r="A246" s="38"/>
      <c r="B246" s="4"/>
      <c r="C246" s="4"/>
      <c r="D246" s="4"/>
      <c r="F246" s="4"/>
    </row>
    <row r="247" spans="1:6">
      <c r="A247" s="38"/>
      <c r="B247" s="4"/>
      <c r="C247" s="4"/>
      <c r="D247" s="4"/>
      <c r="F247" s="4"/>
    </row>
    <row r="248" spans="1:6">
      <c r="A248" s="38"/>
      <c r="B248" s="4"/>
      <c r="C248" s="4"/>
      <c r="D248" s="4"/>
      <c r="F248" s="4"/>
    </row>
    <row r="249" spans="1:6">
      <c r="A249" s="38"/>
      <c r="B249" s="4"/>
      <c r="C249" s="4"/>
      <c r="D249" s="4"/>
      <c r="F249" s="4"/>
    </row>
    <row r="250" spans="1:6">
      <c r="A250" s="38"/>
      <c r="B250" s="4"/>
      <c r="C250" s="4"/>
      <c r="D250" s="4"/>
      <c r="F250" s="4"/>
    </row>
    <row r="251" spans="1:6">
      <c r="A251" s="38"/>
      <c r="B251" s="4"/>
      <c r="C251" s="4"/>
      <c r="D251" s="4"/>
      <c r="F251" s="4"/>
    </row>
    <row r="252" spans="1:6">
      <c r="A252" s="38"/>
      <c r="B252" s="4"/>
      <c r="C252" s="4"/>
      <c r="D252" s="4"/>
      <c r="F252" s="4"/>
    </row>
    <row r="253" spans="1:6">
      <c r="A253" s="38"/>
      <c r="B253" s="4"/>
      <c r="C253" s="4"/>
      <c r="D253" s="4"/>
      <c r="F253" s="4"/>
    </row>
    <row r="254" spans="1:6">
      <c r="A254" s="38"/>
      <c r="B254" s="4"/>
      <c r="C254" s="4"/>
      <c r="D254" s="4"/>
      <c r="F254" s="4"/>
    </row>
    <row r="255" spans="1:6">
      <c r="A255" s="38"/>
      <c r="B255" s="4"/>
      <c r="C255" s="4"/>
      <c r="D255" s="4"/>
      <c r="F255" s="4"/>
    </row>
    <row r="256" spans="1:6">
      <c r="A256" s="38"/>
      <c r="B256" s="4"/>
      <c r="C256" s="4"/>
      <c r="D256" s="4"/>
      <c r="F256" s="4"/>
    </row>
    <row r="257" spans="1:6">
      <c r="A257" s="38"/>
      <c r="B257" s="4"/>
      <c r="C257" s="4"/>
      <c r="D257" s="4"/>
      <c r="F257" s="4"/>
    </row>
    <row r="258" spans="1:6">
      <c r="A258" s="38"/>
      <c r="B258" s="4"/>
      <c r="C258" s="4"/>
      <c r="D258" s="4"/>
      <c r="F258" s="4"/>
    </row>
    <row r="259" spans="1:6">
      <c r="A259" s="38"/>
      <c r="B259" s="4"/>
      <c r="C259" s="4"/>
      <c r="D259" s="4"/>
      <c r="F259" s="4"/>
    </row>
    <row r="260" spans="1:6">
      <c r="A260" s="38"/>
      <c r="B260" s="4"/>
      <c r="C260" s="4"/>
      <c r="D260" s="4"/>
      <c r="F260" s="4"/>
    </row>
    <row r="261" spans="1:6">
      <c r="A261" s="38"/>
      <c r="B261" s="4"/>
      <c r="C261" s="4"/>
      <c r="D261" s="4"/>
      <c r="F261" s="4"/>
    </row>
    <row r="262" spans="1:6">
      <c r="A262" s="38"/>
      <c r="B262" s="4"/>
      <c r="C262" s="4"/>
      <c r="D262" s="4"/>
      <c r="F262" s="4"/>
    </row>
    <row r="263" spans="1:6">
      <c r="A263" s="38"/>
      <c r="B263" s="4"/>
      <c r="C263" s="4"/>
      <c r="D263" s="4"/>
      <c r="F263" s="4"/>
    </row>
    <row r="264" spans="1:6">
      <c r="A264" s="38"/>
      <c r="B264" s="4"/>
      <c r="C264" s="4"/>
      <c r="D264" s="4"/>
      <c r="F264" s="4"/>
    </row>
    <row r="265" spans="1:6">
      <c r="A265" s="38"/>
      <c r="B265" s="4"/>
      <c r="C265" s="4"/>
      <c r="D265" s="4"/>
      <c r="F265" s="4"/>
    </row>
    <row r="266" spans="1:6">
      <c r="A266" s="38"/>
      <c r="B266" s="4"/>
      <c r="C266" s="4"/>
      <c r="D266" s="4"/>
      <c r="F266" s="4"/>
    </row>
    <row r="267" spans="1:6">
      <c r="A267" s="38"/>
      <c r="B267" s="4"/>
      <c r="C267" s="4"/>
      <c r="D267" s="4"/>
      <c r="F267" s="4"/>
    </row>
    <row r="268" spans="1:6">
      <c r="A268" s="38"/>
      <c r="B268" s="4"/>
      <c r="C268" s="4"/>
      <c r="D268" s="4"/>
      <c r="F268" s="4"/>
    </row>
    <row r="269" spans="1:6">
      <c r="A269" s="38"/>
      <c r="B269" s="4"/>
      <c r="C269" s="4"/>
      <c r="D269" s="4"/>
      <c r="F269" s="4"/>
    </row>
    <row r="270" spans="1:6">
      <c r="A270" s="38"/>
      <c r="B270" s="4"/>
      <c r="C270" s="4"/>
      <c r="D270" s="4"/>
      <c r="F270" s="4"/>
    </row>
    <row r="271" spans="1:6">
      <c r="A271" s="38"/>
      <c r="B271" s="4"/>
      <c r="C271" s="4"/>
      <c r="D271" s="4"/>
      <c r="F271" s="4"/>
    </row>
    <row r="272" spans="1:6">
      <c r="A272" s="38"/>
      <c r="B272" s="4"/>
      <c r="C272" s="4"/>
      <c r="D272" s="4"/>
      <c r="F272" s="4"/>
    </row>
    <row r="273" spans="1:6">
      <c r="A273" s="38"/>
      <c r="B273" s="4"/>
      <c r="C273" s="4"/>
      <c r="D273" s="4"/>
      <c r="F273" s="4"/>
    </row>
    <row r="274" spans="1:6">
      <c r="A274" s="38"/>
      <c r="B274" s="4"/>
      <c r="C274" s="4"/>
      <c r="D274" s="4"/>
      <c r="F274" s="4"/>
    </row>
    <row r="275" spans="1:6">
      <c r="A275" s="38"/>
      <c r="B275" s="4"/>
      <c r="C275" s="4"/>
      <c r="D275" s="4"/>
      <c r="F275" s="4"/>
    </row>
    <row r="276" spans="1:6">
      <c r="A276" s="38"/>
      <c r="B276" s="4"/>
      <c r="C276" s="4"/>
      <c r="D276" s="4"/>
      <c r="F276" s="4"/>
    </row>
    <row r="277" spans="1:6">
      <c r="A277" s="38"/>
      <c r="B277" s="4"/>
      <c r="C277" s="4"/>
      <c r="D277" s="4"/>
      <c r="F277" s="4"/>
    </row>
    <row r="278" spans="1:6">
      <c r="A278" s="38"/>
      <c r="B278" s="4"/>
      <c r="C278" s="4"/>
      <c r="D278" s="4"/>
      <c r="F278" s="4"/>
    </row>
    <row r="279" spans="1:6">
      <c r="A279" s="38"/>
      <c r="B279" s="4"/>
      <c r="C279" s="4"/>
      <c r="D279" s="4"/>
      <c r="F279" s="4"/>
    </row>
    <row r="280" spans="1:6">
      <c r="A280" s="38"/>
      <c r="B280" s="4"/>
      <c r="C280" s="4"/>
      <c r="D280" s="4"/>
      <c r="F280" s="4"/>
    </row>
    <row r="281" spans="1:6">
      <c r="A281" s="38"/>
      <c r="B281" s="4"/>
      <c r="C281" s="4"/>
      <c r="D281" s="4"/>
      <c r="F281" s="4"/>
    </row>
    <row r="282" spans="1:6">
      <c r="A282" s="38"/>
      <c r="B282" s="4"/>
      <c r="C282" s="4"/>
      <c r="D282" s="4"/>
      <c r="F282" s="4"/>
    </row>
    <row r="283" spans="1:6">
      <c r="A283" s="38"/>
      <c r="B283" s="4"/>
      <c r="C283" s="4"/>
      <c r="D283" s="4"/>
      <c r="F283" s="4"/>
    </row>
    <row r="284" spans="1:6">
      <c r="A284" s="38"/>
      <c r="B284" s="4"/>
      <c r="C284" s="4"/>
      <c r="D284" s="4"/>
      <c r="F284" s="4"/>
    </row>
    <row r="285" spans="1:6">
      <c r="A285" s="38"/>
      <c r="B285" s="4"/>
      <c r="C285" s="4"/>
      <c r="D285" s="4"/>
      <c r="F285" s="4"/>
    </row>
    <row r="286" spans="1:6">
      <c r="A286" s="38"/>
      <c r="B286" s="4"/>
      <c r="C286" s="4"/>
      <c r="D286" s="4"/>
      <c r="F286" s="4"/>
    </row>
    <row r="287" spans="1:6">
      <c r="A287" s="38"/>
      <c r="B287" s="4"/>
      <c r="C287" s="4"/>
      <c r="D287" s="4"/>
      <c r="F287" s="4"/>
    </row>
    <row r="288" spans="1:6">
      <c r="A288" s="38"/>
      <c r="B288" s="4"/>
      <c r="C288" s="4"/>
      <c r="D288" s="4"/>
      <c r="F288" s="4"/>
    </row>
    <row r="289" spans="1:6">
      <c r="A289" s="38"/>
      <c r="B289" s="4"/>
      <c r="C289" s="4"/>
      <c r="D289" s="4"/>
      <c r="F289" s="4"/>
    </row>
    <row r="290" spans="1:6">
      <c r="A290" s="38"/>
      <c r="B290" s="4"/>
      <c r="C290" s="4"/>
      <c r="D290" s="4"/>
      <c r="F290" s="4"/>
    </row>
    <row r="291" spans="1:6">
      <c r="A291" s="38"/>
      <c r="B291" s="4"/>
      <c r="C291" s="4"/>
      <c r="D291" s="4"/>
      <c r="F291" s="4"/>
    </row>
    <row r="292" spans="1:6">
      <c r="A292" s="38"/>
      <c r="B292" s="4"/>
      <c r="C292" s="4"/>
      <c r="D292" s="4"/>
      <c r="F292" s="4"/>
    </row>
    <row r="293" spans="1:6">
      <c r="A293" s="38"/>
      <c r="B293" s="4"/>
      <c r="C293" s="4"/>
      <c r="D293" s="4"/>
      <c r="F293" s="4"/>
    </row>
    <row r="294" spans="1:6">
      <c r="A294" s="38"/>
      <c r="B294" s="4"/>
      <c r="C294" s="4"/>
      <c r="D294" s="4"/>
      <c r="F294" s="4"/>
    </row>
    <row r="295" spans="1:6">
      <c r="A295" s="38"/>
      <c r="B295" s="4"/>
      <c r="C295" s="4"/>
      <c r="D295" s="4"/>
      <c r="F295" s="4"/>
    </row>
    <row r="296" spans="1:6">
      <c r="A296" s="38"/>
      <c r="B296" s="4"/>
      <c r="C296" s="4"/>
      <c r="D296" s="4"/>
      <c r="F296" s="4"/>
    </row>
    <row r="297" spans="1:6">
      <c r="A297" s="38"/>
      <c r="B297" s="4"/>
      <c r="C297" s="4"/>
      <c r="D297" s="4"/>
      <c r="F297" s="4"/>
    </row>
    <row r="298" spans="1:6">
      <c r="A298" s="38"/>
      <c r="B298" s="4"/>
      <c r="C298" s="4"/>
      <c r="D298" s="4"/>
      <c r="F298" s="4"/>
    </row>
    <row r="299" spans="1:6">
      <c r="A299" s="38"/>
      <c r="B299" s="4"/>
      <c r="C299" s="4"/>
      <c r="D299" s="4"/>
      <c r="F299" s="4"/>
    </row>
    <row r="300" spans="1:6">
      <c r="A300" s="38"/>
      <c r="B300" s="4"/>
      <c r="C300" s="4"/>
      <c r="D300" s="4"/>
      <c r="F300" s="4"/>
    </row>
    <row r="301" spans="1:6">
      <c r="A301" s="38"/>
      <c r="B301" s="4"/>
      <c r="C301" s="4"/>
      <c r="D301" s="4"/>
      <c r="F301" s="4"/>
    </row>
    <row r="302" spans="1:6">
      <c r="A302" s="38"/>
      <c r="B302" s="4"/>
      <c r="C302" s="4"/>
      <c r="D302" s="4"/>
      <c r="F302" s="4"/>
    </row>
    <row r="303" spans="1:6">
      <c r="A303" s="38"/>
      <c r="B303" s="4"/>
      <c r="C303" s="4"/>
      <c r="D303" s="4"/>
      <c r="F303" s="4"/>
    </row>
    <row r="304" spans="1:6">
      <c r="A304" s="38"/>
      <c r="B304" s="4"/>
      <c r="C304" s="4"/>
      <c r="D304" s="4"/>
      <c r="F304" s="4"/>
    </row>
    <row r="305" spans="1:6">
      <c r="A305" s="38"/>
      <c r="B305" s="4"/>
      <c r="C305" s="4"/>
      <c r="D305" s="4"/>
      <c r="F305" s="4"/>
    </row>
    <row r="306" spans="1:6">
      <c r="A306" s="38"/>
      <c r="B306" s="4"/>
      <c r="C306" s="4"/>
      <c r="D306" s="4"/>
      <c r="F306" s="4"/>
    </row>
    <row r="307" spans="1:6">
      <c r="A307" s="38"/>
      <c r="B307" s="4"/>
      <c r="C307" s="4"/>
      <c r="D307" s="4"/>
      <c r="F307" s="4"/>
    </row>
    <row r="308" spans="1:6">
      <c r="A308" s="38"/>
      <c r="B308" s="4"/>
      <c r="C308" s="4"/>
      <c r="D308" s="4"/>
      <c r="F308" s="4"/>
    </row>
    <row r="309" spans="1:6">
      <c r="A309" s="38"/>
      <c r="B309" s="4"/>
      <c r="C309" s="4"/>
      <c r="D309" s="4"/>
      <c r="F309" s="4"/>
    </row>
    <row r="310" spans="1:6">
      <c r="A310" s="38"/>
      <c r="B310" s="4"/>
      <c r="C310" s="4"/>
      <c r="D310" s="4"/>
      <c r="F310" s="4"/>
    </row>
    <row r="311" spans="1:6">
      <c r="A311" s="38"/>
      <c r="B311" s="4"/>
      <c r="C311" s="4"/>
      <c r="D311" s="4"/>
      <c r="F311" s="4"/>
    </row>
    <row r="312" spans="1:6">
      <c r="A312" s="38"/>
      <c r="B312" s="4"/>
      <c r="C312" s="4"/>
      <c r="D312" s="4"/>
      <c r="F312" s="4"/>
    </row>
    <row r="313" spans="1:6">
      <c r="A313" s="38"/>
      <c r="B313" s="4"/>
      <c r="C313" s="4"/>
      <c r="D313" s="4"/>
      <c r="F313" s="4"/>
    </row>
    <row r="314" spans="1:6">
      <c r="A314" s="38"/>
      <c r="B314" s="4"/>
      <c r="C314" s="4"/>
      <c r="D314" s="4"/>
      <c r="F314" s="4"/>
    </row>
    <row r="315" spans="1:6">
      <c r="A315" s="38"/>
      <c r="B315" s="4"/>
      <c r="C315" s="4"/>
      <c r="D315" s="4"/>
      <c r="F315" s="4"/>
    </row>
    <row r="316" spans="1:6">
      <c r="A316" s="38"/>
      <c r="B316" s="4"/>
      <c r="C316" s="4"/>
      <c r="D316" s="4"/>
      <c r="F316" s="4"/>
    </row>
    <row r="317" spans="1:6">
      <c r="A317" s="38"/>
      <c r="B317" s="4"/>
      <c r="C317" s="4"/>
      <c r="D317" s="4"/>
      <c r="F317" s="4"/>
    </row>
    <row r="318" spans="1:6">
      <c r="A318" s="38"/>
      <c r="B318" s="4"/>
      <c r="C318" s="4"/>
      <c r="D318" s="4"/>
      <c r="F318" s="4"/>
    </row>
    <row r="319" spans="1:6">
      <c r="A319" s="38"/>
      <c r="B319" s="4"/>
      <c r="C319" s="4"/>
      <c r="D319" s="4"/>
      <c r="F319" s="4"/>
    </row>
    <row r="320" spans="1:6">
      <c r="A320" s="38"/>
      <c r="B320" s="4"/>
      <c r="C320" s="4"/>
      <c r="D320" s="4"/>
      <c r="F320" s="4"/>
    </row>
    <row r="321" spans="1:6">
      <c r="A321" s="38"/>
      <c r="B321" s="4"/>
      <c r="C321" s="4"/>
      <c r="D321" s="4"/>
      <c r="F321" s="4"/>
    </row>
    <row r="322" spans="1:6">
      <c r="A322" s="38"/>
      <c r="B322" s="4"/>
      <c r="C322" s="4"/>
      <c r="D322" s="4"/>
      <c r="F322" s="4"/>
    </row>
    <row r="323" spans="1:6">
      <c r="A323" s="38"/>
      <c r="B323" s="4"/>
      <c r="C323" s="4"/>
      <c r="D323" s="4"/>
      <c r="F323" s="4"/>
    </row>
  </sheetData>
  <mergeCells count="38"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</mergeCells>
  <pageMargins left="0.70866141732283472" right="0.19685039370078741" top="0.33" bottom="0.31" header="0.31496062992125984" footer="0.31496062992125984"/>
  <pageSetup paperSize="9" scale="59" orientation="landscape" r:id="rId1"/>
  <rowBreaks count="2" manualBreakCount="2">
    <brk id="45" max="8" man="1"/>
    <brk id="8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3"/>
  <sheetViews>
    <sheetView view="pageBreakPreview" topLeftCell="A100" zoomScale="90" zoomScaleSheetLayoutView="90" workbookViewId="0">
      <selection activeCell="C120" sqref="C120"/>
    </sheetView>
  </sheetViews>
  <sheetFormatPr defaultColWidth="9.140625" defaultRowHeight="18.75"/>
  <cols>
    <col min="1" max="1" width="81" style="55" customWidth="1"/>
    <col min="2" max="2" width="14.85546875" style="89" customWidth="1"/>
    <col min="3" max="3" width="18" style="89" customWidth="1"/>
    <col min="4" max="4" width="16.28515625" style="89" customWidth="1"/>
    <col min="5" max="5" width="16.5703125" style="55" customWidth="1"/>
    <col min="6" max="6" width="16.28515625" style="55" customWidth="1"/>
    <col min="7" max="7" width="19" style="55" customWidth="1"/>
    <col min="8" max="8" width="17.5703125" style="55" customWidth="1"/>
    <col min="9" max="9" width="18.28515625" style="55" customWidth="1"/>
    <col min="10" max="10" width="9.140625" style="55"/>
    <col min="11" max="11" width="9.7109375" style="55" bestFit="1" customWidth="1"/>
    <col min="12" max="12" width="15.28515625" style="55" bestFit="1" customWidth="1"/>
    <col min="13" max="13" width="11.140625" style="55" bestFit="1" customWidth="1"/>
    <col min="14" max="16384" width="9.140625" style="55"/>
  </cols>
  <sheetData>
    <row r="1" spans="1:9">
      <c r="D1" s="88" t="s">
        <v>127</v>
      </c>
      <c r="H1" s="151" t="s">
        <v>68</v>
      </c>
      <c r="I1" s="151"/>
    </row>
    <row r="2" spans="1:9">
      <c r="H2" s="55" t="s">
        <v>121</v>
      </c>
      <c r="I2" s="101"/>
    </row>
    <row r="4" spans="1:9">
      <c r="H4" s="55" t="s">
        <v>132</v>
      </c>
    </row>
    <row r="7" spans="1:9">
      <c r="H7" s="102" t="s">
        <v>49</v>
      </c>
      <c r="I7" s="64"/>
    </row>
    <row r="8" spans="1:9">
      <c r="H8" s="102" t="s">
        <v>50</v>
      </c>
      <c r="I8" s="64"/>
    </row>
    <row r="9" spans="1:9">
      <c r="H9" s="102" t="s">
        <v>51</v>
      </c>
      <c r="I9" s="64"/>
    </row>
    <row r="10" spans="1:9">
      <c r="H10" s="102" t="s">
        <v>52</v>
      </c>
      <c r="I10" s="103" t="s">
        <v>123</v>
      </c>
    </row>
    <row r="11" spans="1:9">
      <c r="H11" s="158" t="s">
        <v>53</v>
      </c>
      <c r="I11" s="159"/>
    </row>
    <row r="13" spans="1:9">
      <c r="B13" s="139"/>
      <c r="C13" s="139"/>
      <c r="D13" s="139"/>
      <c r="E13" s="139"/>
      <c r="H13" s="160" t="s">
        <v>35</v>
      </c>
      <c r="I13" s="160"/>
    </row>
    <row r="14" spans="1:9" s="108" customFormat="1">
      <c r="A14" s="104" t="s">
        <v>9</v>
      </c>
      <c r="B14" s="153" t="s">
        <v>117</v>
      </c>
      <c r="C14" s="153"/>
      <c r="D14" s="153"/>
      <c r="E14" s="153"/>
      <c r="F14" s="153"/>
      <c r="G14" s="105"/>
      <c r="H14" s="106" t="s">
        <v>27</v>
      </c>
      <c r="I14" s="107">
        <v>38661186</v>
      </c>
    </row>
    <row r="15" spans="1:9" s="108" customFormat="1">
      <c r="A15" s="104" t="s">
        <v>10</v>
      </c>
      <c r="B15" s="153" t="s">
        <v>104</v>
      </c>
      <c r="C15" s="153"/>
      <c r="D15" s="153"/>
      <c r="E15" s="153"/>
      <c r="F15" s="56"/>
      <c r="G15" s="109"/>
      <c r="H15" s="106" t="s">
        <v>26</v>
      </c>
      <c r="I15" s="107">
        <v>150</v>
      </c>
    </row>
    <row r="16" spans="1:9" s="108" customFormat="1">
      <c r="A16" s="104" t="s">
        <v>15</v>
      </c>
      <c r="B16" s="153" t="s">
        <v>105</v>
      </c>
      <c r="C16" s="153"/>
      <c r="D16" s="153"/>
      <c r="E16" s="153"/>
      <c r="F16" s="56"/>
      <c r="G16" s="109"/>
      <c r="H16" s="106" t="s">
        <v>25</v>
      </c>
      <c r="I16" s="110">
        <v>5124755100</v>
      </c>
    </row>
    <row r="17" spans="1:9" s="108" customFormat="1">
      <c r="A17" s="104" t="s">
        <v>20</v>
      </c>
      <c r="B17" s="153"/>
      <c r="C17" s="153"/>
      <c r="D17" s="153"/>
      <c r="E17" s="153"/>
      <c r="F17" s="57"/>
      <c r="G17" s="105"/>
      <c r="H17" s="106" t="s">
        <v>5</v>
      </c>
      <c r="I17" s="107"/>
    </row>
    <row r="18" spans="1:9" s="108" customFormat="1">
      <c r="A18" s="104" t="s">
        <v>12</v>
      </c>
      <c r="B18" s="153" t="s">
        <v>80</v>
      </c>
      <c r="C18" s="153"/>
      <c r="D18" s="153"/>
      <c r="E18" s="153"/>
      <c r="F18" s="57"/>
      <c r="G18" s="105"/>
      <c r="H18" s="106" t="s">
        <v>4</v>
      </c>
      <c r="I18" s="107"/>
    </row>
    <row r="19" spans="1:9" s="108" customFormat="1">
      <c r="A19" s="104" t="s">
        <v>11</v>
      </c>
      <c r="B19" s="153" t="s">
        <v>43</v>
      </c>
      <c r="C19" s="153"/>
      <c r="D19" s="153"/>
      <c r="E19" s="153"/>
      <c r="F19" s="57"/>
      <c r="G19" s="111"/>
      <c r="H19" s="112" t="s">
        <v>6</v>
      </c>
      <c r="I19" s="107" t="s">
        <v>122</v>
      </c>
    </row>
    <row r="20" spans="1:9" s="108" customFormat="1">
      <c r="A20" s="104" t="s">
        <v>42</v>
      </c>
      <c r="B20" s="153"/>
      <c r="C20" s="153"/>
      <c r="D20" s="153"/>
      <c r="E20" s="153"/>
      <c r="F20" s="153" t="s">
        <v>32</v>
      </c>
      <c r="G20" s="156"/>
      <c r="H20" s="157"/>
      <c r="I20" s="100"/>
    </row>
    <row r="21" spans="1:9" s="108" customFormat="1">
      <c r="A21" s="104" t="s">
        <v>16</v>
      </c>
      <c r="B21" s="153" t="s">
        <v>81</v>
      </c>
      <c r="C21" s="153"/>
      <c r="D21" s="153"/>
      <c r="E21" s="153"/>
      <c r="F21" s="153" t="s">
        <v>33</v>
      </c>
      <c r="G21" s="156"/>
      <c r="H21" s="157"/>
      <c r="I21" s="113"/>
    </row>
    <row r="22" spans="1:9" s="108" customFormat="1">
      <c r="A22" s="104" t="s">
        <v>23</v>
      </c>
      <c r="B22" s="161">
        <v>142.75</v>
      </c>
      <c r="C22" s="161"/>
      <c r="D22" s="161"/>
      <c r="E22" s="161"/>
      <c r="F22" s="57"/>
      <c r="G22" s="57"/>
      <c r="H22" s="57"/>
      <c r="I22" s="105"/>
    </row>
    <row r="23" spans="1:9" s="108" customFormat="1">
      <c r="A23" s="104" t="s">
        <v>7</v>
      </c>
      <c r="B23" s="154" t="s">
        <v>82</v>
      </c>
      <c r="C23" s="154"/>
      <c r="D23" s="154"/>
      <c r="E23" s="154"/>
      <c r="F23" s="154"/>
      <c r="G23" s="56"/>
      <c r="H23" s="56"/>
      <c r="I23" s="109"/>
    </row>
    <row r="24" spans="1:9" s="108" customFormat="1">
      <c r="A24" s="104" t="s">
        <v>8</v>
      </c>
      <c r="B24" s="154" t="s">
        <v>83</v>
      </c>
      <c r="C24" s="154"/>
      <c r="D24" s="154"/>
      <c r="E24" s="154"/>
      <c r="F24" s="57"/>
      <c r="G24" s="57"/>
      <c r="H24" s="57"/>
      <c r="I24" s="105"/>
    </row>
    <row r="25" spans="1:9" s="108" customFormat="1">
      <c r="A25" s="104" t="s">
        <v>41</v>
      </c>
      <c r="B25" s="154" t="s">
        <v>84</v>
      </c>
      <c r="C25" s="154"/>
      <c r="D25" s="154"/>
      <c r="E25" s="154"/>
      <c r="F25" s="56"/>
      <c r="G25" s="56"/>
      <c r="H25" s="56"/>
      <c r="I25" s="109"/>
    </row>
    <row r="27" spans="1:9">
      <c r="A27" s="155" t="s">
        <v>125</v>
      </c>
      <c r="B27" s="155"/>
      <c r="C27" s="155"/>
      <c r="D27" s="155"/>
      <c r="E27" s="155"/>
      <c r="F27" s="155"/>
      <c r="G27" s="155"/>
      <c r="H27" s="155"/>
      <c r="I27" s="155"/>
    </row>
    <row r="28" spans="1:9">
      <c r="A28" s="144"/>
      <c r="B28" s="144"/>
      <c r="C28" s="144"/>
      <c r="D28" s="144"/>
      <c r="E28" s="144"/>
      <c r="F28" s="144"/>
      <c r="G28" s="144"/>
      <c r="H28" s="144"/>
      <c r="I28" s="144"/>
    </row>
    <row r="29" spans="1:9">
      <c r="A29" s="58"/>
      <c r="B29" s="70"/>
      <c r="C29" s="58"/>
      <c r="D29" s="58"/>
      <c r="E29" s="58"/>
      <c r="F29" s="58"/>
      <c r="G29" s="58"/>
      <c r="H29" s="58"/>
      <c r="I29" s="58" t="s">
        <v>54</v>
      </c>
    </row>
    <row r="30" spans="1:9">
      <c r="A30" s="145" t="s">
        <v>36</v>
      </c>
      <c r="B30" s="146" t="s">
        <v>13</v>
      </c>
      <c r="C30" s="146" t="s">
        <v>133</v>
      </c>
      <c r="D30" s="146" t="s">
        <v>129</v>
      </c>
      <c r="E30" s="146" t="s">
        <v>131</v>
      </c>
      <c r="F30" s="146" t="s">
        <v>28</v>
      </c>
      <c r="G30" s="146"/>
      <c r="H30" s="146"/>
      <c r="I30" s="146"/>
    </row>
    <row r="31" spans="1:9">
      <c r="A31" s="145"/>
      <c r="B31" s="146"/>
      <c r="C31" s="146"/>
      <c r="D31" s="146"/>
      <c r="E31" s="146"/>
      <c r="F31" s="59" t="s">
        <v>29</v>
      </c>
      <c r="G31" s="59" t="s">
        <v>30</v>
      </c>
      <c r="H31" s="59" t="s">
        <v>31</v>
      </c>
      <c r="I31" s="59" t="s">
        <v>21</v>
      </c>
    </row>
    <row r="32" spans="1:9">
      <c r="A32" s="64">
        <v>1</v>
      </c>
      <c r="B32" s="54">
        <v>2</v>
      </c>
      <c r="C32" s="54">
        <v>3</v>
      </c>
      <c r="D32" s="54">
        <v>4</v>
      </c>
      <c r="E32" s="54">
        <v>5</v>
      </c>
      <c r="F32" s="54">
        <v>6</v>
      </c>
      <c r="G32" s="54">
        <v>7</v>
      </c>
      <c r="H32" s="54">
        <v>8</v>
      </c>
      <c r="I32" s="54">
        <v>9</v>
      </c>
    </row>
    <row r="33" spans="1:10">
      <c r="A33" s="142" t="s">
        <v>48</v>
      </c>
      <c r="B33" s="142"/>
      <c r="C33" s="142"/>
      <c r="D33" s="142"/>
      <c r="E33" s="142"/>
      <c r="F33" s="142"/>
      <c r="G33" s="142"/>
      <c r="H33" s="142"/>
      <c r="I33" s="143"/>
    </row>
    <row r="34" spans="1:10" s="74" customFormat="1">
      <c r="A34" s="149" t="s">
        <v>57</v>
      </c>
      <c r="B34" s="149"/>
      <c r="C34" s="149"/>
      <c r="D34" s="149"/>
      <c r="E34" s="149"/>
      <c r="F34" s="149"/>
      <c r="G34" s="149"/>
      <c r="H34" s="149"/>
      <c r="I34" s="149"/>
    </row>
    <row r="35" spans="1:10" s="74" customFormat="1" ht="37.5">
      <c r="A35" s="72" t="s">
        <v>86</v>
      </c>
      <c r="B35" s="114">
        <v>100</v>
      </c>
      <c r="C35" s="60">
        <f>C36+C41+C43</f>
        <v>30418.3</v>
      </c>
      <c r="D35" s="60">
        <f>D36+D41+D43</f>
        <v>32325.200000000001</v>
      </c>
      <c r="E35" s="60">
        <f>SUM(F35:I35)</f>
        <v>35660.300000000003</v>
      </c>
      <c r="F35" s="60">
        <f>F36+F41+F43</f>
        <v>10637</v>
      </c>
      <c r="G35" s="60">
        <f>G36+G41+G43</f>
        <v>7063.8</v>
      </c>
      <c r="H35" s="60">
        <f>H36+H41+H43</f>
        <v>9781.7000000000007</v>
      </c>
      <c r="I35" s="60">
        <f>I36+I41+I43</f>
        <v>8177.8</v>
      </c>
    </row>
    <row r="36" spans="1:10" s="74" customFormat="1" ht="19.5">
      <c r="A36" s="115" t="s">
        <v>87</v>
      </c>
      <c r="B36" s="116">
        <v>110</v>
      </c>
      <c r="C36" s="61">
        <f>C37+C38+C39+C40</f>
        <v>28510.399999999998</v>
      </c>
      <c r="D36" s="61">
        <f>D37+D38+D39+D40</f>
        <v>30304.3</v>
      </c>
      <c r="E36" s="60">
        <f t="shared" ref="E36:E64" si="0">SUM(F36:I36)</f>
        <v>28640.100000000002</v>
      </c>
      <c r="F36" s="61">
        <f>F37+F38+F39+F40</f>
        <v>6442</v>
      </c>
      <c r="G36" s="61">
        <f>G37+G38+G39+G40</f>
        <v>6302.6</v>
      </c>
      <c r="H36" s="61">
        <f>H37+H38+H39+H40</f>
        <v>8901.2000000000007</v>
      </c>
      <c r="I36" s="61">
        <f>I37+I38+I39+I40</f>
        <v>6994.3</v>
      </c>
    </row>
    <row r="37" spans="1:10" s="74" customFormat="1" ht="37.5">
      <c r="A37" s="72" t="s">
        <v>88</v>
      </c>
      <c r="B37" s="114">
        <v>111</v>
      </c>
      <c r="C37" s="54">
        <v>22179</v>
      </c>
      <c r="D37" s="54">
        <v>24131</v>
      </c>
      <c r="E37" s="54">
        <f t="shared" si="0"/>
        <v>22879</v>
      </c>
      <c r="F37" s="54">
        <v>5671</v>
      </c>
      <c r="G37" s="54">
        <f>5655+21</f>
        <v>5676</v>
      </c>
      <c r="H37" s="54">
        <f>5690+21</f>
        <v>5711</v>
      </c>
      <c r="I37" s="54">
        <f>5800+21</f>
        <v>5821</v>
      </c>
    </row>
    <row r="38" spans="1:10" s="74" customFormat="1" ht="37.5">
      <c r="A38" s="72" t="s">
        <v>89</v>
      </c>
      <c r="B38" s="114">
        <v>112</v>
      </c>
      <c r="C38" s="54">
        <v>1276.2</v>
      </c>
      <c r="D38" s="54">
        <v>1264.7</v>
      </c>
      <c r="E38" s="54">
        <f t="shared" si="0"/>
        <v>2143.6000000000004</v>
      </c>
      <c r="F38" s="54">
        <v>120.1</v>
      </c>
      <c r="G38" s="54">
        <v>68</v>
      </c>
      <c r="H38" s="54">
        <f>H54</f>
        <v>1867.2</v>
      </c>
      <c r="I38" s="54">
        <f>I54</f>
        <v>88.3</v>
      </c>
    </row>
    <row r="39" spans="1:10" s="74" customFormat="1" ht="37.5">
      <c r="A39" s="72" t="s">
        <v>90</v>
      </c>
      <c r="B39" s="114">
        <v>113</v>
      </c>
      <c r="C39" s="54">
        <v>1559.1</v>
      </c>
      <c r="D39" s="54">
        <v>1488.8</v>
      </c>
      <c r="E39" s="54">
        <f t="shared" si="0"/>
        <v>889.1</v>
      </c>
      <c r="F39" s="54">
        <v>30.5</v>
      </c>
      <c r="G39" s="54">
        <v>8.6</v>
      </c>
      <c r="H39" s="54">
        <f>550+100</f>
        <v>650</v>
      </c>
      <c r="I39" s="54">
        <f>100+100</f>
        <v>200</v>
      </c>
    </row>
    <row r="40" spans="1:10" s="74" customFormat="1">
      <c r="A40" s="72" t="s">
        <v>91</v>
      </c>
      <c r="B40" s="114">
        <v>114</v>
      </c>
      <c r="C40" s="54">
        <v>3496.1</v>
      </c>
      <c r="D40" s="54">
        <v>3419.8</v>
      </c>
      <c r="E40" s="54">
        <f t="shared" si="0"/>
        <v>2728.4</v>
      </c>
      <c r="F40" s="54">
        <v>620.4</v>
      </c>
      <c r="G40" s="54">
        <v>550</v>
      </c>
      <c r="H40" s="54">
        <f>100+573</f>
        <v>673</v>
      </c>
      <c r="I40" s="54">
        <f>585+300</f>
        <v>885</v>
      </c>
    </row>
    <row r="41" spans="1:10" s="74" customFormat="1" ht="39">
      <c r="A41" s="115" t="s">
        <v>92</v>
      </c>
      <c r="B41" s="116">
        <v>120</v>
      </c>
      <c r="C41" s="61">
        <f>C42</f>
        <v>0</v>
      </c>
      <c r="D41" s="61">
        <f>D42</f>
        <v>0</v>
      </c>
      <c r="E41" s="60">
        <f t="shared" si="0"/>
        <v>156.4</v>
      </c>
      <c r="F41" s="61">
        <f>F42</f>
        <v>0</v>
      </c>
      <c r="G41" s="61">
        <f>G42</f>
        <v>0</v>
      </c>
      <c r="H41" s="61">
        <f>H42</f>
        <v>78.2</v>
      </c>
      <c r="I41" s="61">
        <f>I42</f>
        <v>78.2</v>
      </c>
    </row>
    <row r="42" spans="1:10" s="74" customFormat="1" ht="30">
      <c r="A42" s="117" t="s">
        <v>130</v>
      </c>
      <c r="B42" s="114">
        <v>121</v>
      </c>
      <c r="C42" s="54"/>
      <c r="D42" s="54"/>
      <c r="E42" s="54">
        <f t="shared" si="0"/>
        <v>156.4</v>
      </c>
      <c r="F42" s="54"/>
      <c r="G42" s="54"/>
      <c r="H42" s="54">
        <f>60+18.2</f>
        <v>78.2</v>
      </c>
      <c r="I42" s="54">
        <f>60+18.2</f>
        <v>78.2</v>
      </c>
    </row>
    <row r="43" spans="1:10" s="74" customFormat="1" ht="19.5">
      <c r="A43" s="115" t="s">
        <v>93</v>
      </c>
      <c r="B43" s="116">
        <v>130</v>
      </c>
      <c r="C43" s="61">
        <f>C44+C45</f>
        <v>1907.8999999999999</v>
      </c>
      <c r="D43" s="61">
        <f>D44+D45</f>
        <v>2020.8999999999999</v>
      </c>
      <c r="E43" s="60">
        <f t="shared" si="0"/>
        <v>6863.8</v>
      </c>
      <c r="F43" s="61">
        <f>F44+F45</f>
        <v>4195</v>
      </c>
      <c r="G43" s="61">
        <f>G44+G45</f>
        <v>761.2</v>
      </c>
      <c r="H43" s="61">
        <f>H44+H45</f>
        <v>802.30000000000007</v>
      </c>
      <c r="I43" s="61">
        <f>I44+I45</f>
        <v>1105.3</v>
      </c>
    </row>
    <row r="44" spans="1:10" s="74" customFormat="1">
      <c r="A44" s="72" t="s">
        <v>94</v>
      </c>
      <c r="B44" s="114">
        <v>131</v>
      </c>
      <c r="C44" s="54">
        <v>188.1</v>
      </c>
      <c r="D44" s="54">
        <v>193.8</v>
      </c>
      <c r="E44" s="54">
        <f t="shared" si="0"/>
        <v>168</v>
      </c>
      <c r="F44" s="54">
        <v>50</v>
      </c>
      <c r="G44" s="54">
        <v>33</v>
      </c>
      <c r="H44" s="54">
        <v>45</v>
      </c>
      <c r="I44" s="54">
        <v>40</v>
      </c>
      <c r="J44" s="55"/>
    </row>
    <row r="45" spans="1:10" s="74" customFormat="1">
      <c r="A45" s="118" t="s">
        <v>95</v>
      </c>
      <c r="B45" s="119">
        <v>132</v>
      </c>
      <c r="C45" s="62">
        <v>1719.8</v>
      </c>
      <c r="D45" s="62">
        <v>1827.1</v>
      </c>
      <c r="E45" s="54">
        <f>SUM(F45:I45)</f>
        <v>6695.8</v>
      </c>
      <c r="F45" s="62">
        <v>4145</v>
      </c>
      <c r="G45" s="62">
        <f>567+161.2</f>
        <v>728.2</v>
      </c>
      <c r="H45" s="62">
        <f>596+103.6+57.7</f>
        <v>757.30000000000007</v>
      </c>
      <c r="I45" s="62">
        <f>626+239.6+130+69.7</f>
        <v>1065.3</v>
      </c>
    </row>
    <row r="46" spans="1:10" s="74" customFormat="1" ht="20.25">
      <c r="A46" s="120" t="s">
        <v>96</v>
      </c>
      <c r="B46" s="114"/>
      <c r="C46" s="60">
        <f>C47+C65+C67</f>
        <v>30716.5</v>
      </c>
      <c r="D46" s="60">
        <f>D47+D65+D67</f>
        <v>32362.9</v>
      </c>
      <c r="E46" s="60">
        <f>SUM(F46:I46)</f>
        <v>35660.300000000003</v>
      </c>
      <c r="F46" s="63">
        <f>F67+F65+F47</f>
        <v>10637</v>
      </c>
      <c r="G46" s="63">
        <f>G67+G65+G47</f>
        <v>7063.8</v>
      </c>
      <c r="H46" s="63">
        <f>H67+H65+H47</f>
        <v>9781.6999999999989</v>
      </c>
      <c r="I46" s="63">
        <f>I67+I65+I47</f>
        <v>8177.7999999999993</v>
      </c>
    </row>
    <row r="47" spans="1:10" s="74" customFormat="1">
      <c r="A47" s="120" t="s">
        <v>109</v>
      </c>
      <c r="B47" s="114"/>
      <c r="C47" s="60">
        <f>C49+C50+C51+C52+C53+C54+C60+C65+C48</f>
        <v>28353.8</v>
      </c>
      <c r="D47" s="60">
        <f>D49+D50+D51+D52+D53+D54+D60+D65+D48</f>
        <v>29837</v>
      </c>
      <c r="E47" s="60">
        <f t="shared" si="0"/>
        <v>32825.299999999996</v>
      </c>
      <c r="F47" s="60">
        <f>F49+F50+F51+F52+F53+F54+F60+F48</f>
        <v>10058</v>
      </c>
      <c r="G47" s="60">
        <f>G49+G50+G51+G52+G53+G54+G60+G48</f>
        <v>6424.3</v>
      </c>
      <c r="H47" s="60">
        <f>H49+H50+H51+H52+H53+H54+H60+H48</f>
        <v>8984.0999999999985</v>
      </c>
      <c r="I47" s="60">
        <f>I49+I50+I51+I52+I53+I54+I60+I48</f>
        <v>7358.9</v>
      </c>
    </row>
    <row r="48" spans="1:10" s="74" customFormat="1">
      <c r="A48" s="72" t="s">
        <v>3</v>
      </c>
      <c r="B48" s="54">
        <v>200</v>
      </c>
      <c r="C48" s="54">
        <v>16380.4</v>
      </c>
      <c r="D48" s="54">
        <v>17663.099999999999</v>
      </c>
      <c r="E48" s="54">
        <f>SUM(F48:I48)</f>
        <v>18442.599999999999</v>
      </c>
      <c r="F48" s="54">
        <v>4420</v>
      </c>
      <c r="G48" s="54">
        <v>4300</v>
      </c>
      <c r="H48" s="54">
        <f>4700+48+63.3</f>
        <v>4811.3</v>
      </c>
      <c r="I48" s="54">
        <f>4800+48+63.3</f>
        <v>4911.3</v>
      </c>
    </row>
    <row r="49" spans="1:9" s="74" customFormat="1">
      <c r="A49" s="72" t="s">
        <v>107</v>
      </c>
      <c r="B49" s="54">
        <v>210</v>
      </c>
      <c r="C49" s="54">
        <v>3328.6</v>
      </c>
      <c r="D49" s="54">
        <v>3550.5</v>
      </c>
      <c r="E49" s="54">
        <f t="shared" si="0"/>
        <v>3780.9</v>
      </c>
      <c r="F49" s="54">
        <v>925.2</v>
      </c>
      <c r="G49" s="54">
        <v>882</v>
      </c>
      <c r="H49" s="54">
        <v>976.7</v>
      </c>
      <c r="I49" s="54">
        <v>997</v>
      </c>
    </row>
    <row r="50" spans="1:9" s="121" customFormat="1">
      <c r="A50" s="132" t="s">
        <v>120</v>
      </c>
      <c r="B50" s="122">
        <v>220</v>
      </c>
      <c r="C50" s="133">
        <v>359.2</v>
      </c>
      <c r="D50" s="133">
        <v>710.8</v>
      </c>
      <c r="E50" s="54">
        <f t="shared" si="0"/>
        <v>517</v>
      </c>
      <c r="F50" s="133">
        <v>95</v>
      </c>
      <c r="G50" s="133">
        <v>70</v>
      </c>
      <c r="H50" s="133">
        <v>176</v>
      </c>
      <c r="I50" s="133">
        <v>176</v>
      </c>
    </row>
    <row r="51" spans="1:9" s="121" customFormat="1">
      <c r="A51" s="132" t="s">
        <v>97</v>
      </c>
      <c r="B51" s="54">
        <v>230</v>
      </c>
      <c r="C51" s="133">
        <v>730</v>
      </c>
      <c r="D51" s="133">
        <v>389.4</v>
      </c>
      <c r="E51" s="54">
        <f t="shared" si="0"/>
        <v>265.10000000000002</v>
      </c>
      <c r="F51" s="133">
        <v>25.1</v>
      </c>
      <c r="G51" s="133">
        <f>110-G50</f>
        <v>40</v>
      </c>
      <c r="H51" s="133">
        <f>100</f>
        <v>100</v>
      </c>
      <c r="I51" s="133">
        <v>100</v>
      </c>
    </row>
    <row r="52" spans="1:9">
      <c r="A52" s="72" t="s">
        <v>108</v>
      </c>
      <c r="B52" s="122">
        <v>240</v>
      </c>
      <c r="C52" s="54">
        <v>3605.7</v>
      </c>
      <c r="D52" s="54">
        <v>3608.7</v>
      </c>
      <c r="E52" s="54">
        <f t="shared" si="0"/>
        <v>5607.3</v>
      </c>
      <c r="F52" s="54">
        <v>3397.7</v>
      </c>
      <c r="G52" s="54">
        <f>954.5-109.7-100+50</f>
        <v>794.8</v>
      </c>
      <c r="H52" s="54">
        <f>983.5-300</f>
        <v>683.5</v>
      </c>
      <c r="I52" s="54">
        <f>997.5-200-66.2</f>
        <v>731.3</v>
      </c>
    </row>
    <row r="53" spans="1:9">
      <c r="A53" s="72" t="s">
        <v>119</v>
      </c>
      <c r="B53" s="54">
        <v>250</v>
      </c>
      <c r="C53" s="54">
        <v>1449.7</v>
      </c>
      <c r="D53" s="54">
        <v>1442</v>
      </c>
      <c r="E53" s="54">
        <f t="shared" si="0"/>
        <v>709.3</v>
      </c>
      <c r="F53" s="54">
        <v>210</v>
      </c>
      <c r="G53" s="54">
        <v>95</v>
      </c>
      <c r="H53" s="54">
        <f>175+30</f>
        <v>205</v>
      </c>
      <c r="I53" s="54">
        <f>179.3+20</f>
        <v>199.3</v>
      </c>
    </row>
    <row r="54" spans="1:9">
      <c r="A54" s="72" t="s">
        <v>45</v>
      </c>
      <c r="B54" s="122">
        <v>260</v>
      </c>
      <c r="C54" s="60">
        <f t="shared" ref="C54:I54" si="1">C55+C56+C57+C58+C59</f>
        <v>1276.2</v>
      </c>
      <c r="D54" s="60">
        <f t="shared" si="1"/>
        <v>1304.5000000000002</v>
      </c>
      <c r="E54" s="60">
        <f>SUM(F54:I54)</f>
        <v>2934.8</v>
      </c>
      <c r="F54" s="60">
        <f>F55+F56+F57+F58+F59</f>
        <v>862.80000000000007</v>
      </c>
      <c r="G54" s="60">
        <f t="shared" si="1"/>
        <v>116.5</v>
      </c>
      <c r="H54" s="60">
        <f t="shared" si="1"/>
        <v>1867.2</v>
      </c>
      <c r="I54" s="60">
        <f t="shared" si="1"/>
        <v>88.3</v>
      </c>
    </row>
    <row r="55" spans="1:9">
      <c r="A55" s="75" t="s">
        <v>39</v>
      </c>
      <c r="B55" s="54">
        <v>261</v>
      </c>
      <c r="C55" s="54">
        <v>304.7</v>
      </c>
      <c r="D55" s="54">
        <v>318.10000000000002</v>
      </c>
      <c r="E55" s="54">
        <f t="shared" si="0"/>
        <v>313.3</v>
      </c>
      <c r="F55" s="54">
        <v>100</v>
      </c>
      <c r="G55" s="54">
        <v>66</v>
      </c>
      <c r="H55" s="54">
        <v>73.099999999999994</v>
      </c>
      <c r="I55" s="54">
        <v>74.2</v>
      </c>
    </row>
    <row r="56" spans="1:9">
      <c r="A56" s="75" t="s">
        <v>44</v>
      </c>
      <c r="B56" s="122">
        <v>262</v>
      </c>
      <c r="C56" s="54">
        <v>21.2</v>
      </c>
      <c r="D56" s="54">
        <v>21.8</v>
      </c>
      <c r="E56" s="54">
        <f t="shared" si="0"/>
        <v>34.299999999999997</v>
      </c>
      <c r="F56" s="54">
        <v>7.1</v>
      </c>
      <c r="G56" s="54">
        <v>7</v>
      </c>
      <c r="H56" s="54">
        <v>10.1</v>
      </c>
      <c r="I56" s="54">
        <v>10.1</v>
      </c>
    </row>
    <row r="57" spans="1:9">
      <c r="A57" s="75" t="s">
        <v>116</v>
      </c>
      <c r="B57" s="54">
        <v>263</v>
      </c>
      <c r="C57" s="54"/>
      <c r="D57" s="54"/>
      <c r="E57" s="54">
        <f t="shared" si="0"/>
        <v>0</v>
      </c>
      <c r="F57" s="54"/>
      <c r="G57" s="54"/>
      <c r="H57" s="54"/>
      <c r="I57" s="54"/>
    </row>
    <row r="58" spans="1:9">
      <c r="A58" s="75" t="s">
        <v>46</v>
      </c>
      <c r="B58" s="122">
        <v>264</v>
      </c>
      <c r="C58" s="54">
        <v>949.4</v>
      </c>
      <c r="D58" s="54">
        <v>963.7</v>
      </c>
      <c r="E58" s="54">
        <f t="shared" si="0"/>
        <v>2579.1999999999998</v>
      </c>
      <c r="F58" s="54">
        <v>755.7</v>
      </c>
      <c r="G58" s="54">
        <v>43.5</v>
      </c>
      <c r="H58" s="54">
        <f>1780</f>
        <v>1780</v>
      </c>
      <c r="I58" s="54"/>
    </row>
    <row r="59" spans="1:9">
      <c r="A59" s="75" t="s">
        <v>47</v>
      </c>
      <c r="B59" s="54">
        <v>265</v>
      </c>
      <c r="C59" s="54">
        <v>0.9</v>
      </c>
      <c r="D59" s="54">
        <v>0.9</v>
      </c>
      <c r="E59" s="54">
        <f t="shared" si="0"/>
        <v>8</v>
      </c>
      <c r="F59" s="54"/>
      <c r="G59" s="54"/>
      <c r="H59" s="54">
        <v>4</v>
      </c>
      <c r="I59" s="54">
        <v>4</v>
      </c>
    </row>
    <row r="60" spans="1:9">
      <c r="A60" s="73" t="s">
        <v>17</v>
      </c>
      <c r="B60" s="60">
        <v>300</v>
      </c>
      <c r="C60" s="60">
        <f>C62+C63+C64+C61</f>
        <v>1186.3</v>
      </c>
      <c r="D60" s="60">
        <f>D62+D63+D64+D61</f>
        <v>1130.3</v>
      </c>
      <c r="E60" s="60">
        <f t="shared" si="0"/>
        <v>568.29999999999995</v>
      </c>
      <c r="F60" s="60">
        <f>F62+F63+F64+F61</f>
        <v>122.2</v>
      </c>
      <c r="G60" s="60">
        <f>G62+G63+G64+G61</f>
        <v>126</v>
      </c>
      <c r="H60" s="60">
        <f>H62+H63+H64+H61</f>
        <v>164.39999999999998</v>
      </c>
      <c r="I60" s="60">
        <f>I62+I63+I64+I61</f>
        <v>155.69999999999999</v>
      </c>
    </row>
    <row r="61" spans="1:9">
      <c r="A61" s="72" t="s">
        <v>114</v>
      </c>
      <c r="B61" s="54">
        <v>307</v>
      </c>
      <c r="C61" s="54">
        <v>9.8000000000000007</v>
      </c>
      <c r="D61" s="54">
        <v>9.8000000000000007</v>
      </c>
      <c r="E61" s="54">
        <f t="shared" si="0"/>
        <v>3.7</v>
      </c>
      <c r="F61" s="54"/>
      <c r="G61" s="54"/>
      <c r="H61" s="54">
        <v>1.2</v>
      </c>
      <c r="I61" s="54">
        <v>2.5</v>
      </c>
    </row>
    <row r="62" spans="1:9">
      <c r="A62" s="72" t="s">
        <v>124</v>
      </c>
      <c r="B62" s="54">
        <v>308</v>
      </c>
      <c r="C62" s="54">
        <v>552</v>
      </c>
      <c r="D62" s="54">
        <v>535.29999999999995</v>
      </c>
      <c r="E62" s="54">
        <f t="shared" si="0"/>
        <v>352.4</v>
      </c>
      <c r="F62" s="54">
        <v>86</v>
      </c>
      <c r="G62" s="54">
        <v>110</v>
      </c>
      <c r="H62" s="54">
        <f t="shared" ref="H62:I62" si="2">H42</f>
        <v>78.2</v>
      </c>
      <c r="I62" s="54">
        <f t="shared" si="2"/>
        <v>78.2</v>
      </c>
    </row>
    <row r="63" spans="1:9">
      <c r="A63" s="72" t="s">
        <v>113</v>
      </c>
      <c r="B63" s="54">
        <v>309</v>
      </c>
      <c r="C63" s="54">
        <v>624.5</v>
      </c>
      <c r="D63" s="54">
        <v>585.20000000000005</v>
      </c>
      <c r="E63" s="54">
        <f t="shared" si="0"/>
        <v>210</v>
      </c>
      <c r="F63" s="54">
        <v>35</v>
      </c>
      <c r="G63" s="54">
        <v>15</v>
      </c>
      <c r="H63" s="54">
        <v>85</v>
      </c>
      <c r="I63" s="54">
        <v>75</v>
      </c>
    </row>
    <row r="64" spans="1:9">
      <c r="A64" s="72" t="s">
        <v>17</v>
      </c>
      <c r="B64" s="54">
        <v>310</v>
      </c>
      <c r="C64" s="54"/>
      <c r="D64" s="54"/>
      <c r="E64" s="54">
        <f t="shared" si="0"/>
        <v>2.2000000000000002</v>
      </c>
      <c r="F64" s="54">
        <v>1.2</v>
      </c>
      <c r="G64" s="54">
        <v>1</v>
      </c>
      <c r="H64" s="54"/>
      <c r="I64" s="54"/>
    </row>
    <row r="65" spans="1:19" ht="20.100000000000001" customHeight="1">
      <c r="A65" s="73" t="s">
        <v>112</v>
      </c>
      <c r="B65" s="60">
        <v>320</v>
      </c>
      <c r="C65" s="54">
        <v>37.700000000000003</v>
      </c>
      <c r="D65" s="54">
        <v>37.700000000000003</v>
      </c>
      <c r="E65" s="60"/>
      <c r="F65" s="60"/>
      <c r="G65" s="60"/>
      <c r="H65" s="60"/>
      <c r="I65" s="60"/>
    </row>
    <row r="66" spans="1:19" s="74" customFormat="1" ht="20.100000000000001" customHeight="1">
      <c r="A66" s="73" t="s">
        <v>55</v>
      </c>
      <c r="B66" s="60">
        <v>330</v>
      </c>
      <c r="C66" s="60">
        <v>1712</v>
      </c>
      <c r="D66" s="60"/>
      <c r="E66" s="60">
        <f t="shared" ref="E66:E72" si="3">F66+G66+H66+I66</f>
        <v>2682.9</v>
      </c>
      <c r="F66" s="60">
        <v>373.7</v>
      </c>
      <c r="G66" s="60">
        <v>349.2</v>
      </c>
      <c r="H66" s="60">
        <v>980</v>
      </c>
      <c r="I66" s="60">
        <v>980</v>
      </c>
    </row>
    <row r="67" spans="1:19" ht="20.100000000000001" customHeight="1">
      <c r="A67" s="73" t="s">
        <v>111</v>
      </c>
      <c r="B67" s="123">
        <v>340</v>
      </c>
      <c r="C67" s="60">
        <f>C68+C69+C70+C71+C73+C72</f>
        <v>2325</v>
      </c>
      <c r="D67" s="60">
        <f>D68+D69+D70+D71+D73+D72</f>
        <v>2488.1999999999998</v>
      </c>
      <c r="E67" s="60">
        <f t="shared" si="3"/>
        <v>2835</v>
      </c>
      <c r="F67" s="60">
        <f>F68+F69+F70+F71+F73+F72</f>
        <v>579</v>
      </c>
      <c r="G67" s="60">
        <f>G68+G69+G70+G71+G73+G72</f>
        <v>639.5</v>
      </c>
      <c r="H67" s="60">
        <f>H68+H69+H70+H71+H73+H72</f>
        <v>797.6</v>
      </c>
      <c r="I67" s="60">
        <f>I68+I69+I70+I71+I73+I72</f>
        <v>818.90000000000009</v>
      </c>
    </row>
    <row r="68" spans="1:19" ht="21.75" customHeight="1">
      <c r="A68" s="75" t="s">
        <v>3</v>
      </c>
      <c r="B68" s="54">
        <v>341</v>
      </c>
      <c r="C68" s="54">
        <v>1901.3</v>
      </c>
      <c r="D68" s="54">
        <v>2034</v>
      </c>
      <c r="E68" s="54">
        <f t="shared" si="3"/>
        <v>2338.1000000000004</v>
      </c>
      <c r="F68" s="54">
        <v>485.7</v>
      </c>
      <c r="G68" s="54">
        <v>534</v>
      </c>
      <c r="H68" s="54">
        <f>568+82.7</f>
        <v>650.70000000000005</v>
      </c>
      <c r="I68" s="54">
        <f>585+82.7</f>
        <v>667.7</v>
      </c>
    </row>
    <row r="69" spans="1:19" ht="21.75" customHeight="1">
      <c r="A69" s="75" t="s">
        <v>107</v>
      </c>
      <c r="B69" s="54">
        <v>342</v>
      </c>
      <c r="C69" s="54">
        <v>385.8</v>
      </c>
      <c r="D69" s="54">
        <v>415.2</v>
      </c>
      <c r="E69" s="54">
        <f t="shared" si="3"/>
        <v>461.49999999999994</v>
      </c>
      <c r="F69" s="54">
        <v>85.7</v>
      </c>
      <c r="G69" s="54">
        <v>99</v>
      </c>
      <c r="H69" s="54">
        <v>136.6</v>
      </c>
      <c r="I69" s="54">
        <v>140.19999999999999</v>
      </c>
      <c r="J69" s="76"/>
    </row>
    <row r="70" spans="1:19" ht="20.100000000000001" customHeight="1">
      <c r="A70" s="124" t="s">
        <v>97</v>
      </c>
      <c r="B70" s="54">
        <v>343</v>
      </c>
      <c r="C70" s="54"/>
      <c r="D70" s="54"/>
      <c r="E70" s="54">
        <f t="shared" si="3"/>
        <v>5</v>
      </c>
      <c r="F70" s="54"/>
      <c r="G70" s="54"/>
      <c r="H70" s="54">
        <v>2.5</v>
      </c>
      <c r="I70" s="54">
        <v>2.5</v>
      </c>
      <c r="J70" s="138"/>
      <c r="K70" s="139"/>
      <c r="L70" s="139"/>
      <c r="M70" s="139"/>
      <c r="N70" s="139"/>
      <c r="O70" s="139"/>
      <c r="P70" s="139"/>
    </row>
    <row r="71" spans="1:19" ht="20.100000000000001" customHeight="1">
      <c r="A71" s="75" t="s">
        <v>98</v>
      </c>
      <c r="B71" s="125">
        <v>344</v>
      </c>
      <c r="C71" s="54">
        <v>35.9</v>
      </c>
      <c r="D71" s="54">
        <v>37</v>
      </c>
      <c r="E71" s="54">
        <f t="shared" si="3"/>
        <v>29</v>
      </c>
      <c r="F71" s="54">
        <v>7.5</v>
      </c>
      <c r="G71" s="54">
        <v>6.5</v>
      </c>
      <c r="H71" s="54">
        <v>7.5</v>
      </c>
      <c r="I71" s="54">
        <v>7.5</v>
      </c>
      <c r="J71" s="136"/>
      <c r="K71" s="137"/>
      <c r="L71" s="137"/>
      <c r="M71" s="137"/>
      <c r="N71" s="137"/>
      <c r="O71" s="137"/>
      <c r="P71" s="137"/>
      <c r="Q71" s="137"/>
      <c r="R71" s="137"/>
      <c r="S71" s="137"/>
    </row>
    <row r="72" spans="1:19" ht="20.100000000000001" customHeight="1">
      <c r="A72" s="75" t="s">
        <v>100</v>
      </c>
      <c r="B72" s="125">
        <v>345</v>
      </c>
      <c r="C72" s="54"/>
      <c r="D72" s="54"/>
      <c r="E72" s="54">
        <f t="shared" si="3"/>
        <v>0</v>
      </c>
      <c r="F72" s="54"/>
      <c r="G72" s="54"/>
      <c r="H72" s="54"/>
      <c r="I72" s="54"/>
    </row>
    <row r="73" spans="1:19" ht="20.100000000000001" customHeight="1">
      <c r="A73" s="73" t="s">
        <v>17</v>
      </c>
      <c r="B73" s="65">
        <v>350</v>
      </c>
      <c r="C73" s="60">
        <f t="shared" ref="C73:I73" si="4">C74</f>
        <v>2</v>
      </c>
      <c r="D73" s="60">
        <f t="shared" si="4"/>
        <v>2</v>
      </c>
      <c r="E73" s="60">
        <f t="shared" si="4"/>
        <v>1.4</v>
      </c>
      <c r="F73" s="60">
        <f>F74</f>
        <v>0.1</v>
      </c>
      <c r="G73" s="60">
        <f t="shared" si="4"/>
        <v>0</v>
      </c>
      <c r="H73" s="60">
        <f t="shared" si="4"/>
        <v>0.3</v>
      </c>
      <c r="I73" s="60">
        <f t="shared" si="4"/>
        <v>1</v>
      </c>
    </row>
    <row r="74" spans="1:19" ht="20.100000000000001" customHeight="1">
      <c r="A74" s="72" t="s">
        <v>106</v>
      </c>
      <c r="B74" s="89">
        <v>351</v>
      </c>
      <c r="C74" s="64">
        <v>2</v>
      </c>
      <c r="D74" s="64">
        <v>2</v>
      </c>
      <c r="E74" s="54">
        <f>F74+G74+H74+I74</f>
        <v>1.4</v>
      </c>
      <c r="F74" s="64">
        <v>0.1</v>
      </c>
      <c r="G74" s="64"/>
      <c r="H74" s="64">
        <v>0.3</v>
      </c>
      <c r="I74" s="64">
        <v>1</v>
      </c>
    </row>
    <row r="75" spans="1:19" s="74" customFormat="1" ht="20.100000000000001" customHeight="1">
      <c r="A75" s="73" t="s">
        <v>55</v>
      </c>
      <c r="B75" s="60">
        <v>360</v>
      </c>
      <c r="C75" s="65">
        <v>46.8</v>
      </c>
      <c r="D75" s="90">
        <v>46.8</v>
      </c>
      <c r="E75" s="60">
        <f>F75+G75+H75+I75</f>
        <v>31.5</v>
      </c>
      <c r="F75" s="65">
        <v>6.8</v>
      </c>
      <c r="G75" s="65">
        <v>4.7</v>
      </c>
      <c r="H75" s="65">
        <v>10</v>
      </c>
      <c r="I75" s="65">
        <v>10</v>
      </c>
    </row>
    <row r="76" spans="1:19" ht="20.100000000000001" customHeight="1">
      <c r="A76" s="141" t="s">
        <v>58</v>
      </c>
      <c r="B76" s="142"/>
      <c r="C76" s="142"/>
      <c r="D76" s="142"/>
      <c r="E76" s="142"/>
      <c r="F76" s="142"/>
      <c r="G76" s="142"/>
      <c r="H76" s="142"/>
      <c r="I76" s="143"/>
    </row>
    <row r="77" spans="1:19" ht="20.100000000000001" customHeight="1">
      <c r="A77" s="72" t="s">
        <v>110</v>
      </c>
      <c r="B77" s="64">
        <v>400</v>
      </c>
      <c r="C77" s="54">
        <f>C51+C52+C54+C70+C50</f>
        <v>5971.0999999999995</v>
      </c>
      <c r="D77" s="54">
        <f>D51+D52+D54+D70+D50</f>
        <v>6013.4000000000005</v>
      </c>
      <c r="E77" s="54">
        <f>SUM(F77:I77)</f>
        <v>9329.1999999999989</v>
      </c>
      <c r="F77" s="54">
        <f>F51+F52+F54+F70+F50</f>
        <v>4380.5999999999995</v>
      </c>
      <c r="G77" s="54">
        <f>G51+G52+G54+G70+G50</f>
        <v>1021.3</v>
      </c>
      <c r="H77" s="54">
        <f>H51+H52+H54+H70+H50</f>
        <v>2829.2</v>
      </c>
      <c r="I77" s="54">
        <f>I51+I52+I54+I70+I50</f>
        <v>1098.0999999999999</v>
      </c>
    </row>
    <row r="78" spans="1:19" ht="19.5" customHeight="1">
      <c r="A78" s="72" t="s">
        <v>3</v>
      </c>
      <c r="B78" s="64">
        <v>410</v>
      </c>
      <c r="C78" s="54">
        <f>C48+C68</f>
        <v>18281.7</v>
      </c>
      <c r="D78" s="54">
        <f>D48+D68</f>
        <v>19697.099999999999</v>
      </c>
      <c r="E78" s="54">
        <f t="shared" ref="E78:E83" si="5">SUM(F78:I78)</f>
        <v>20780.7</v>
      </c>
      <c r="F78" s="54">
        <f>F48+F68</f>
        <v>4905.7</v>
      </c>
      <c r="G78" s="54">
        <f t="shared" ref="G78:I79" si="6">G48+G68</f>
        <v>4834</v>
      </c>
      <c r="H78" s="54">
        <f t="shared" si="6"/>
        <v>5462</v>
      </c>
      <c r="I78" s="54">
        <f t="shared" si="6"/>
        <v>5579</v>
      </c>
    </row>
    <row r="79" spans="1:19" ht="24.75" customHeight="1">
      <c r="A79" s="72" t="s">
        <v>107</v>
      </c>
      <c r="B79" s="64">
        <v>420</v>
      </c>
      <c r="C79" s="54">
        <f>C49+C69</f>
        <v>3714.4</v>
      </c>
      <c r="D79" s="54">
        <f>D49+D69</f>
        <v>3965.7</v>
      </c>
      <c r="E79" s="54">
        <f t="shared" si="5"/>
        <v>4242.3999999999996</v>
      </c>
      <c r="F79" s="54">
        <f>F49+F69</f>
        <v>1010.9000000000001</v>
      </c>
      <c r="G79" s="54">
        <f>G49+G69</f>
        <v>981</v>
      </c>
      <c r="H79" s="54">
        <f t="shared" si="6"/>
        <v>1113.3</v>
      </c>
      <c r="I79" s="54">
        <f t="shared" si="6"/>
        <v>1137.2</v>
      </c>
    </row>
    <row r="80" spans="1:19" ht="12.75" hidden="1" customHeight="1">
      <c r="A80" s="72" t="s">
        <v>99</v>
      </c>
      <c r="B80" s="64">
        <v>430</v>
      </c>
      <c r="C80" s="54"/>
      <c r="D80" s="54">
        <f>D50</f>
        <v>710.8</v>
      </c>
      <c r="E80" s="54">
        <f t="shared" si="5"/>
        <v>165</v>
      </c>
      <c r="F80" s="54">
        <f>F50</f>
        <v>95</v>
      </c>
      <c r="G80" s="54">
        <f>G50</f>
        <v>70</v>
      </c>
      <c r="H80" s="54"/>
      <c r="I80" s="54"/>
    </row>
    <row r="81" spans="1:10">
      <c r="A81" s="72" t="s">
        <v>17</v>
      </c>
      <c r="B81" s="64">
        <v>440</v>
      </c>
      <c r="C81" s="54">
        <f t="shared" ref="C81:I81" si="7">C53+C60+C71+C73</f>
        <v>2673.9</v>
      </c>
      <c r="D81" s="54">
        <f t="shared" si="7"/>
        <v>2611.3000000000002</v>
      </c>
      <c r="E81" s="54">
        <f t="shared" si="7"/>
        <v>1308</v>
      </c>
      <c r="F81" s="54">
        <f t="shared" si="7"/>
        <v>339.8</v>
      </c>
      <c r="G81" s="54">
        <f t="shared" si="7"/>
        <v>227.5</v>
      </c>
      <c r="H81" s="54">
        <f t="shared" si="7"/>
        <v>377.2</v>
      </c>
      <c r="I81" s="54">
        <f t="shared" si="7"/>
        <v>363.5</v>
      </c>
    </row>
    <row r="82" spans="1:10">
      <c r="A82" s="72" t="s">
        <v>112</v>
      </c>
      <c r="B82" s="64">
        <v>450</v>
      </c>
      <c r="C82" s="54">
        <v>37.700000000000003</v>
      </c>
      <c r="D82" s="54">
        <v>37.700000000000003</v>
      </c>
      <c r="E82" s="54">
        <f t="shared" si="5"/>
        <v>0</v>
      </c>
      <c r="F82" s="54"/>
      <c r="G82" s="54"/>
      <c r="H82" s="54"/>
      <c r="I82" s="54"/>
    </row>
    <row r="83" spans="1:10">
      <c r="A83" s="72" t="s">
        <v>55</v>
      </c>
      <c r="B83" s="64">
        <v>460</v>
      </c>
      <c r="C83" s="54">
        <v>1758.8</v>
      </c>
      <c r="D83" s="54">
        <v>1758.8</v>
      </c>
      <c r="E83" s="54">
        <f t="shared" si="5"/>
        <v>2714.4</v>
      </c>
      <c r="F83" s="54">
        <f>F66+F75</f>
        <v>380.5</v>
      </c>
      <c r="G83" s="54">
        <f t="shared" ref="G83:I83" si="8">G66+G75</f>
        <v>353.9</v>
      </c>
      <c r="H83" s="54">
        <f t="shared" si="8"/>
        <v>990</v>
      </c>
      <c r="I83" s="54">
        <f t="shared" si="8"/>
        <v>990</v>
      </c>
    </row>
    <row r="84" spans="1:10">
      <c r="A84" s="73" t="s">
        <v>115</v>
      </c>
      <c r="B84" s="65"/>
      <c r="C84" s="60">
        <f t="shared" ref="C84:I84" si="9">C77+C78+C79+C81+C82</f>
        <v>30678.800000000003</v>
      </c>
      <c r="D84" s="60">
        <f>D77+D78+D79+D81+D82</f>
        <v>32325.200000000001</v>
      </c>
      <c r="E84" s="60">
        <f t="shared" si="9"/>
        <v>35660.300000000003</v>
      </c>
      <c r="F84" s="60">
        <f>F77+F78+F79+F81+F82</f>
        <v>10636.999999999998</v>
      </c>
      <c r="G84" s="60">
        <f>G77+G78+G79+G81+G82</f>
        <v>7063.8</v>
      </c>
      <c r="H84" s="60">
        <f>H77+H78+H79+H81+H82</f>
        <v>9781.7000000000007</v>
      </c>
      <c r="I84" s="60">
        <f t="shared" si="9"/>
        <v>8177.8</v>
      </c>
    </row>
    <row r="85" spans="1:10">
      <c r="A85" s="141" t="s">
        <v>60</v>
      </c>
      <c r="B85" s="142"/>
      <c r="C85" s="142"/>
      <c r="D85" s="142"/>
      <c r="E85" s="142"/>
      <c r="F85" s="142"/>
      <c r="G85" s="142"/>
      <c r="H85" s="142"/>
      <c r="I85" s="143"/>
    </row>
    <row r="86" spans="1:10">
      <c r="A86" s="72" t="s">
        <v>70</v>
      </c>
      <c r="B86" s="64">
        <v>500</v>
      </c>
      <c r="C86" s="54"/>
      <c r="D86" s="54"/>
      <c r="E86" s="60">
        <f>SUM(F86:I86)</f>
        <v>0</v>
      </c>
      <c r="F86" s="54"/>
      <c r="G86" s="54"/>
      <c r="H86" s="54">
        <f>SUM(H87)</f>
        <v>0</v>
      </c>
      <c r="I86" s="54">
        <f>SUM(I87)</f>
        <v>0</v>
      </c>
    </row>
    <row r="87" spans="1:10" ht="37.5">
      <c r="A87" s="72" t="s">
        <v>59</v>
      </c>
      <c r="B87" s="126">
        <v>501</v>
      </c>
      <c r="C87" s="54"/>
      <c r="D87" s="54"/>
      <c r="E87" s="54">
        <f>SUM(F87:I87)</f>
        <v>0</v>
      </c>
      <c r="F87" s="54"/>
      <c r="G87" s="54"/>
      <c r="H87" s="54"/>
      <c r="I87" s="54"/>
    </row>
    <row r="88" spans="1:10">
      <c r="A88" s="73" t="s">
        <v>56</v>
      </c>
      <c r="B88" s="127">
        <v>510</v>
      </c>
      <c r="C88" s="60">
        <f>C90+C91+C92+C93+C94</f>
        <v>1254.5999999999999</v>
      </c>
      <c r="D88" s="60">
        <f>D90+D91+D92+D94</f>
        <v>1253.5999999999999</v>
      </c>
      <c r="E88" s="60">
        <f>SUM(F88:I88)</f>
        <v>2874.3</v>
      </c>
      <c r="F88" s="60">
        <f>SUM(F89:F94)</f>
        <v>40.799999999999997</v>
      </c>
      <c r="G88" s="60">
        <f>SUM(G89:G94)</f>
        <v>2782.1</v>
      </c>
      <c r="H88" s="60">
        <f>SUM(H89:H94)</f>
        <v>0</v>
      </c>
      <c r="I88" s="60">
        <f>SUM(I89:I94)</f>
        <v>51.4</v>
      </c>
    </row>
    <row r="89" spans="1:10">
      <c r="A89" s="72" t="s">
        <v>0</v>
      </c>
      <c r="B89" s="125">
        <v>511</v>
      </c>
      <c r="C89" s="54"/>
      <c r="D89" s="54"/>
      <c r="E89" s="54"/>
      <c r="F89" s="54"/>
      <c r="G89" s="54"/>
      <c r="H89" s="54"/>
      <c r="I89" s="54"/>
    </row>
    <row r="90" spans="1:10">
      <c r="A90" s="72" t="s">
        <v>1</v>
      </c>
      <c r="B90" s="128">
        <v>512</v>
      </c>
      <c r="C90" s="54">
        <v>366.7</v>
      </c>
      <c r="D90" s="54">
        <v>366.7</v>
      </c>
      <c r="E90" s="54">
        <f>SUM(F90:I90)</f>
        <v>2743.6</v>
      </c>
      <c r="F90" s="54">
        <v>31.4</v>
      </c>
      <c r="G90" s="54">
        <v>2712.2</v>
      </c>
      <c r="H90" s="54"/>
      <c r="I90" s="54"/>
    </row>
    <row r="91" spans="1:10" ht="37.5">
      <c r="A91" s="72" t="s">
        <v>18</v>
      </c>
      <c r="B91" s="125">
        <v>513</v>
      </c>
      <c r="C91" s="54">
        <v>216.9</v>
      </c>
      <c r="D91" s="54">
        <v>216.9</v>
      </c>
      <c r="E91" s="54">
        <f>SUM(F91:I91)</f>
        <v>75.300000000000011</v>
      </c>
      <c r="F91" s="54">
        <v>5.4</v>
      </c>
      <c r="G91" s="54">
        <v>69.900000000000006</v>
      </c>
      <c r="H91" s="54"/>
      <c r="I91" s="54"/>
    </row>
    <row r="92" spans="1:10">
      <c r="A92" s="72" t="s">
        <v>2</v>
      </c>
      <c r="B92" s="128">
        <v>514</v>
      </c>
      <c r="C92" s="54">
        <v>52</v>
      </c>
      <c r="D92" s="54">
        <v>52</v>
      </c>
      <c r="E92" s="54">
        <f>SUM(F92:I92)</f>
        <v>55.4</v>
      </c>
      <c r="F92" s="54">
        <v>4</v>
      </c>
      <c r="G92" s="54"/>
      <c r="H92" s="54"/>
      <c r="I92" s="54">
        <v>51.4</v>
      </c>
    </row>
    <row r="93" spans="1:10" ht="37.5">
      <c r="A93" s="72" t="s">
        <v>19</v>
      </c>
      <c r="B93" s="125">
        <v>515</v>
      </c>
      <c r="C93" s="54">
        <v>1</v>
      </c>
      <c r="D93" s="54">
        <v>1</v>
      </c>
      <c r="E93" s="54">
        <f>SUM(F93:I93)</f>
        <v>0</v>
      </c>
      <c r="F93" s="54"/>
      <c r="G93" s="54"/>
      <c r="H93" s="54"/>
      <c r="I93" s="54"/>
    </row>
    <row r="94" spans="1:10">
      <c r="A94" s="72" t="s">
        <v>38</v>
      </c>
      <c r="B94" s="126">
        <v>516</v>
      </c>
      <c r="C94" s="54">
        <v>618</v>
      </c>
      <c r="D94" s="54">
        <v>618</v>
      </c>
      <c r="E94" s="54">
        <f>SUM(F94:I94)</f>
        <v>0</v>
      </c>
      <c r="F94" s="54"/>
      <c r="G94" s="54"/>
      <c r="H94" s="54"/>
      <c r="I94" s="54"/>
      <c r="J94" s="74"/>
    </row>
    <row r="95" spans="1:10">
      <c r="A95" s="141" t="s">
        <v>69</v>
      </c>
      <c r="B95" s="142"/>
      <c r="C95" s="142"/>
      <c r="D95" s="142"/>
      <c r="E95" s="142"/>
      <c r="F95" s="142"/>
      <c r="G95" s="142"/>
      <c r="H95" s="142"/>
      <c r="I95" s="143"/>
    </row>
    <row r="96" spans="1:10">
      <c r="A96" s="72" t="s">
        <v>71</v>
      </c>
      <c r="B96" s="64">
        <v>600</v>
      </c>
      <c r="C96" s="54">
        <f>SUM(C97:C100)</f>
        <v>0</v>
      </c>
      <c r="D96" s="54">
        <f>SUM(D97:D100)</f>
        <v>0</v>
      </c>
      <c r="E96" s="54">
        <f t="shared" ref="E96:E105" si="10">SUM(F96:I96)</f>
        <v>0</v>
      </c>
      <c r="F96" s="54">
        <f>SUM(F97:F100)</f>
        <v>0</v>
      </c>
      <c r="G96" s="54">
        <f>SUM(G97:G100)</f>
        <v>0</v>
      </c>
      <c r="H96" s="54">
        <f>SUM(H97:H100)</f>
        <v>0</v>
      </c>
      <c r="I96" s="54">
        <f>SUM(I97:I100)</f>
        <v>0</v>
      </c>
    </row>
    <row r="97" spans="1:9">
      <c r="A97" s="75" t="s">
        <v>72</v>
      </c>
      <c r="B97" s="126">
        <v>601</v>
      </c>
      <c r="C97" s="54"/>
      <c r="D97" s="54"/>
      <c r="E97" s="54">
        <f t="shared" si="10"/>
        <v>0</v>
      </c>
      <c r="F97" s="54"/>
      <c r="G97" s="54"/>
      <c r="H97" s="54"/>
      <c r="I97" s="54"/>
    </row>
    <row r="98" spans="1:9">
      <c r="A98" s="75" t="s">
        <v>73</v>
      </c>
      <c r="B98" s="126">
        <v>602</v>
      </c>
      <c r="C98" s="54"/>
      <c r="D98" s="54"/>
      <c r="E98" s="54">
        <f t="shared" si="10"/>
        <v>0</v>
      </c>
      <c r="F98" s="54"/>
      <c r="G98" s="54"/>
      <c r="H98" s="54"/>
      <c r="I98" s="54"/>
    </row>
    <row r="99" spans="1:9">
      <c r="A99" s="75" t="s">
        <v>74</v>
      </c>
      <c r="B99" s="126">
        <v>603</v>
      </c>
      <c r="C99" s="54"/>
      <c r="D99" s="54"/>
      <c r="E99" s="54">
        <f t="shared" si="10"/>
        <v>0</v>
      </c>
      <c r="F99" s="54"/>
      <c r="G99" s="54"/>
      <c r="H99" s="54"/>
      <c r="I99" s="54"/>
    </row>
    <row r="100" spans="1:9">
      <c r="A100" s="72" t="s">
        <v>75</v>
      </c>
      <c r="B100" s="64">
        <v>610</v>
      </c>
      <c r="C100" s="54"/>
      <c r="D100" s="54"/>
      <c r="E100" s="54">
        <f t="shared" si="10"/>
        <v>0</v>
      </c>
      <c r="F100" s="54"/>
      <c r="G100" s="54"/>
      <c r="H100" s="54"/>
      <c r="I100" s="54"/>
    </row>
    <row r="101" spans="1:9">
      <c r="A101" s="72" t="s">
        <v>76</v>
      </c>
      <c r="B101" s="64">
        <v>620</v>
      </c>
      <c r="C101" s="54">
        <f>SUM(C102:C105)</f>
        <v>0</v>
      </c>
      <c r="D101" s="54">
        <f>SUM(D102:D105)</f>
        <v>0</v>
      </c>
      <c r="E101" s="54">
        <f t="shared" si="10"/>
        <v>0</v>
      </c>
      <c r="F101" s="54">
        <f>SUM(F102:F105)</f>
        <v>0</v>
      </c>
      <c r="G101" s="54">
        <f>SUM(G102:G105)</f>
        <v>0</v>
      </c>
      <c r="H101" s="54">
        <f>SUM(H102:H105)</f>
        <v>0</v>
      </c>
      <c r="I101" s="54">
        <f>SUM(I102:I105)</f>
        <v>0</v>
      </c>
    </row>
    <row r="102" spans="1:9">
      <c r="A102" s="75" t="s">
        <v>72</v>
      </c>
      <c r="B102" s="126">
        <v>621</v>
      </c>
      <c r="C102" s="54"/>
      <c r="D102" s="54"/>
      <c r="E102" s="54">
        <f t="shared" si="10"/>
        <v>0</v>
      </c>
      <c r="F102" s="54"/>
      <c r="G102" s="54"/>
      <c r="H102" s="54"/>
      <c r="I102" s="54"/>
    </row>
    <row r="103" spans="1:9">
      <c r="A103" s="75" t="s">
        <v>73</v>
      </c>
      <c r="B103" s="126">
        <v>622</v>
      </c>
      <c r="C103" s="54"/>
      <c r="D103" s="54"/>
      <c r="E103" s="54">
        <f t="shared" si="10"/>
        <v>0</v>
      </c>
      <c r="F103" s="54"/>
      <c r="G103" s="54"/>
      <c r="H103" s="54"/>
      <c r="I103" s="54"/>
    </row>
    <row r="104" spans="1:9">
      <c r="A104" s="75" t="s">
        <v>74</v>
      </c>
      <c r="B104" s="126">
        <v>623</v>
      </c>
      <c r="C104" s="54"/>
      <c r="D104" s="54"/>
      <c r="E104" s="54">
        <f t="shared" si="10"/>
        <v>0</v>
      </c>
      <c r="F104" s="54"/>
      <c r="G104" s="54"/>
      <c r="H104" s="54"/>
      <c r="I104" s="54"/>
    </row>
    <row r="105" spans="1:9">
      <c r="A105" s="72" t="s">
        <v>40</v>
      </c>
      <c r="B105" s="64">
        <v>630</v>
      </c>
      <c r="C105" s="54"/>
      <c r="D105" s="54"/>
      <c r="E105" s="54">
        <f t="shared" si="10"/>
        <v>0</v>
      </c>
      <c r="F105" s="54"/>
      <c r="G105" s="54"/>
      <c r="H105" s="54"/>
      <c r="I105" s="54"/>
    </row>
    <row r="106" spans="1:9">
      <c r="A106" s="73" t="s">
        <v>14</v>
      </c>
      <c r="B106" s="123">
        <v>700</v>
      </c>
      <c r="C106" s="60">
        <f>C35</f>
        <v>30418.3</v>
      </c>
      <c r="D106" s="60">
        <f>D35</f>
        <v>32325.200000000001</v>
      </c>
      <c r="E106" s="60">
        <f>SUM(F106:I106)</f>
        <v>35660.300000000003</v>
      </c>
      <c r="F106" s="60">
        <f>F35</f>
        <v>10637</v>
      </c>
      <c r="G106" s="60">
        <f>G35</f>
        <v>7063.8</v>
      </c>
      <c r="H106" s="60">
        <f>H35</f>
        <v>9781.7000000000007</v>
      </c>
      <c r="I106" s="60">
        <f>I35</f>
        <v>8177.8</v>
      </c>
    </row>
    <row r="107" spans="1:9">
      <c r="A107" s="73" t="s">
        <v>24</v>
      </c>
      <c r="B107" s="123">
        <v>800</v>
      </c>
      <c r="C107" s="60">
        <f>C84</f>
        <v>30678.800000000003</v>
      </c>
      <c r="D107" s="60">
        <f>D84</f>
        <v>32325.200000000001</v>
      </c>
      <c r="E107" s="60">
        <f>SUM(F107:I107)</f>
        <v>35660.300000000003</v>
      </c>
      <c r="F107" s="60">
        <f>F46</f>
        <v>10637</v>
      </c>
      <c r="G107" s="60">
        <f>G46</f>
        <v>7063.8</v>
      </c>
      <c r="H107" s="60">
        <f>H46</f>
        <v>9781.6999999999989</v>
      </c>
      <c r="I107" s="60">
        <f>I46</f>
        <v>8177.7999999999993</v>
      </c>
    </row>
    <row r="108" spans="1:9">
      <c r="A108" s="72" t="s">
        <v>61</v>
      </c>
      <c r="B108" s="114">
        <v>850</v>
      </c>
      <c r="C108" s="54">
        <f t="shared" ref="C108:I108" si="11">C106-C107</f>
        <v>-260.50000000000364</v>
      </c>
      <c r="D108" s="54">
        <f t="shared" si="11"/>
        <v>0</v>
      </c>
      <c r="E108" s="54">
        <f t="shared" si="11"/>
        <v>0</v>
      </c>
      <c r="F108" s="54">
        <f t="shared" si="11"/>
        <v>0</v>
      </c>
      <c r="G108" s="54">
        <f t="shared" si="11"/>
        <v>0</v>
      </c>
      <c r="H108" s="54">
        <f>H106-H107</f>
        <v>0</v>
      </c>
      <c r="I108" s="54">
        <f t="shared" si="11"/>
        <v>0</v>
      </c>
    </row>
    <row r="109" spans="1:9">
      <c r="A109" s="141" t="s">
        <v>62</v>
      </c>
      <c r="B109" s="142"/>
      <c r="C109" s="91"/>
      <c r="D109" s="91"/>
      <c r="E109" s="60"/>
      <c r="F109" s="60" t="s">
        <v>65</v>
      </c>
      <c r="G109" s="60" t="s">
        <v>66</v>
      </c>
      <c r="H109" s="60" t="s">
        <v>63</v>
      </c>
      <c r="I109" s="60" t="s">
        <v>64</v>
      </c>
    </row>
    <row r="110" spans="1:9">
      <c r="A110" s="72" t="s">
        <v>77</v>
      </c>
      <c r="B110" s="114">
        <v>900</v>
      </c>
      <c r="C110" s="54">
        <v>143.75</v>
      </c>
      <c r="D110" s="66">
        <v>140.75</v>
      </c>
      <c r="E110" s="66">
        <v>142.75</v>
      </c>
      <c r="F110" s="66">
        <v>140.75</v>
      </c>
      <c r="G110" s="66">
        <v>140.75</v>
      </c>
      <c r="H110" s="66">
        <v>142.75</v>
      </c>
      <c r="I110" s="66">
        <v>142.75</v>
      </c>
    </row>
    <row r="111" spans="1:9">
      <c r="A111" s="72" t="s">
        <v>101</v>
      </c>
      <c r="B111" s="114">
        <v>910</v>
      </c>
      <c r="C111" s="54"/>
      <c r="D111" s="54"/>
      <c r="E111" s="54"/>
      <c r="F111" s="54"/>
      <c r="G111" s="54"/>
      <c r="H111" s="54"/>
      <c r="I111" s="54"/>
    </row>
    <row r="112" spans="1:9">
      <c r="A112" s="72" t="s">
        <v>67</v>
      </c>
      <c r="B112" s="114">
        <v>920</v>
      </c>
      <c r="C112" s="54"/>
      <c r="D112" s="54"/>
      <c r="E112" s="54"/>
      <c r="F112" s="54"/>
      <c r="G112" s="54"/>
      <c r="H112" s="54"/>
      <c r="I112" s="54"/>
    </row>
    <row r="113" spans="1:9">
      <c r="A113" s="72" t="s">
        <v>78</v>
      </c>
      <c r="B113" s="114">
        <v>930</v>
      </c>
      <c r="C113" s="54"/>
      <c r="D113" s="54"/>
      <c r="E113" s="54"/>
      <c r="F113" s="54"/>
      <c r="G113" s="54"/>
      <c r="H113" s="54"/>
      <c r="I113" s="54"/>
    </row>
    <row r="114" spans="1:9">
      <c r="A114" s="72" t="s">
        <v>102</v>
      </c>
      <c r="B114" s="114">
        <v>940</v>
      </c>
      <c r="C114" s="54"/>
      <c r="D114" s="54"/>
      <c r="E114" s="54"/>
      <c r="F114" s="54"/>
      <c r="G114" s="54"/>
      <c r="H114" s="54"/>
      <c r="I114" s="54"/>
    </row>
    <row r="115" spans="1:9">
      <c r="A115" s="72" t="s">
        <v>103</v>
      </c>
      <c r="B115" s="114">
        <v>950</v>
      </c>
      <c r="C115" s="54"/>
      <c r="D115" s="54"/>
      <c r="E115" s="54"/>
      <c r="F115" s="54"/>
      <c r="G115" s="54"/>
      <c r="H115" s="54"/>
      <c r="I115" s="54"/>
    </row>
    <row r="116" spans="1:9">
      <c r="A116" s="129" t="s">
        <v>79</v>
      </c>
      <c r="B116" s="88"/>
      <c r="C116" s="139" t="s">
        <v>79</v>
      </c>
      <c r="D116" s="139"/>
      <c r="E116" s="139"/>
      <c r="F116" s="67"/>
      <c r="G116" s="151" t="s">
        <v>79</v>
      </c>
      <c r="H116" s="151"/>
      <c r="I116" s="151"/>
    </row>
    <row r="117" spans="1:9">
      <c r="A117" s="68"/>
      <c r="B117" s="55"/>
      <c r="C117" s="147" t="s">
        <v>79</v>
      </c>
      <c r="D117" s="147"/>
      <c r="E117" s="147"/>
      <c r="F117" s="68"/>
      <c r="G117" s="151" t="s">
        <v>79</v>
      </c>
      <c r="H117" s="151"/>
      <c r="I117" s="151"/>
    </row>
    <row r="118" spans="1:9">
      <c r="A118" s="69"/>
      <c r="B118" s="92"/>
      <c r="C118" s="92"/>
      <c r="D118" s="92"/>
      <c r="E118" s="92"/>
      <c r="F118" s="69"/>
      <c r="G118" s="71"/>
      <c r="H118" s="71"/>
      <c r="I118" s="71"/>
    </row>
    <row r="119" spans="1:9">
      <c r="A119" s="70"/>
      <c r="B119" s="70"/>
      <c r="C119" s="70"/>
      <c r="D119" s="70"/>
      <c r="E119" s="70"/>
      <c r="F119" s="70"/>
      <c r="G119" s="71"/>
      <c r="H119" s="71"/>
      <c r="I119" s="71"/>
    </row>
    <row r="120" spans="1:9">
      <c r="A120" s="130"/>
      <c r="C120" s="70"/>
      <c r="D120" s="71"/>
      <c r="E120" s="71"/>
      <c r="F120" s="71"/>
      <c r="G120" s="71"/>
      <c r="H120" s="71"/>
      <c r="I120" s="71"/>
    </row>
    <row r="121" spans="1:9">
      <c r="A121" s="130"/>
      <c r="C121" s="70"/>
      <c r="D121" s="71"/>
      <c r="E121" s="71"/>
      <c r="F121" s="71"/>
      <c r="G121" s="71"/>
      <c r="H121" s="71"/>
      <c r="I121" s="71"/>
    </row>
    <row r="122" spans="1:9">
      <c r="A122" s="130"/>
      <c r="C122" s="70"/>
      <c r="D122" s="71"/>
      <c r="E122" s="71"/>
      <c r="F122" s="71"/>
      <c r="G122" s="71"/>
      <c r="H122" s="71"/>
      <c r="I122" s="71"/>
    </row>
    <row r="123" spans="1:9">
      <c r="A123" s="130"/>
      <c r="C123" s="70"/>
      <c r="D123" s="71"/>
      <c r="E123" s="71"/>
      <c r="F123" s="71"/>
      <c r="G123" s="71"/>
      <c r="H123" s="71"/>
      <c r="I123" s="71"/>
    </row>
    <row r="124" spans="1:9">
      <c r="A124" s="130"/>
      <c r="C124" s="70"/>
      <c r="D124" s="71"/>
      <c r="E124" s="71"/>
      <c r="F124" s="71"/>
      <c r="G124" s="71"/>
      <c r="H124" s="71"/>
      <c r="I124" s="71"/>
    </row>
    <row r="125" spans="1:9">
      <c r="A125" s="130"/>
      <c r="C125" s="70"/>
      <c r="D125" s="71"/>
      <c r="E125" s="71"/>
      <c r="F125" s="71"/>
      <c r="G125" s="71"/>
      <c r="H125" s="71"/>
      <c r="I125" s="71"/>
    </row>
    <row r="126" spans="1:9">
      <c r="A126" s="130"/>
      <c r="C126" s="70"/>
      <c r="D126" s="71"/>
      <c r="E126" s="71"/>
      <c r="F126" s="71"/>
      <c r="G126" s="71"/>
      <c r="H126" s="71"/>
      <c r="I126" s="71"/>
    </row>
    <row r="127" spans="1:9">
      <c r="A127" s="130"/>
      <c r="C127" s="70"/>
      <c r="D127" s="71"/>
      <c r="E127" s="71"/>
      <c r="F127" s="71"/>
      <c r="G127" s="71"/>
      <c r="H127" s="71"/>
      <c r="I127" s="71"/>
    </row>
    <row r="128" spans="1:9">
      <c r="A128" s="130"/>
      <c r="C128" s="70"/>
      <c r="D128" s="71"/>
      <c r="E128" s="71"/>
      <c r="F128" s="71"/>
      <c r="G128" s="71"/>
      <c r="H128" s="71"/>
      <c r="I128" s="71"/>
    </row>
    <row r="129" spans="1:9">
      <c r="A129" s="130"/>
      <c r="C129" s="70"/>
      <c r="D129" s="71"/>
      <c r="E129" s="71"/>
      <c r="F129" s="71"/>
      <c r="G129" s="71"/>
      <c r="H129" s="71"/>
      <c r="I129" s="71"/>
    </row>
    <row r="130" spans="1:9">
      <c r="A130" s="130"/>
      <c r="C130" s="70"/>
      <c r="D130" s="71"/>
      <c r="E130" s="71"/>
      <c r="F130" s="71"/>
      <c r="G130" s="71"/>
      <c r="H130" s="71"/>
      <c r="I130" s="71"/>
    </row>
    <row r="131" spans="1:9">
      <c r="A131" s="130"/>
      <c r="C131" s="70"/>
      <c r="D131" s="71"/>
      <c r="E131" s="71"/>
      <c r="F131" s="71"/>
      <c r="G131" s="71"/>
      <c r="H131" s="71"/>
      <c r="I131" s="71"/>
    </row>
    <row r="132" spans="1:9">
      <c r="A132" s="130"/>
      <c r="C132" s="70"/>
      <c r="D132" s="71"/>
      <c r="E132" s="71"/>
      <c r="F132" s="71"/>
      <c r="G132" s="71"/>
      <c r="H132" s="71"/>
      <c r="I132" s="71"/>
    </row>
    <row r="133" spans="1:9">
      <c r="A133" s="130"/>
      <c r="C133" s="70"/>
      <c r="D133" s="71"/>
      <c r="E133" s="71"/>
      <c r="F133" s="71"/>
      <c r="G133" s="71"/>
      <c r="H133" s="71"/>
      <c r="I133" s="71"/>
    </row>
    <row r="134" spans="1:9">
      <c r="A134" s="130"/>
      <c r="C134" s="70"/>
      <c r="D134" s="71"/>
      <c r="E134" s="71"/>
      <c r="F134" s="71"/>
      <c r="G134" s="71"/>
      <c r="H134" s="71"/>
      <c r="I134" s="71"/>
    </row>
    <row r="135" spans="1:9">
      <c r="A135" s="130"/>
      <c r="C135" s="70"/>
      <c r="D135" s="71"/>
      <c r="E135" s="71"/>
      <c r="F135" s="71"/>
      <c r="G135" s="71"/>
      <c r="H135" s="71"/>
      <c r="I135" s="71"/>
    </row>
    <row r="136" spans="1:9">
      <c r="A136" s="130"/>
      <c r="C136" s="70"/>
      <c r="D136" s="71"/>
      <c r="E136" s="71"/>
      <c r="F136" s="71"/>
      <c r="G136" s="71"/>
      <c r="H136" s="71"/>
      <c r="I136" s="71"/>
    </row>
    <row r="137" spans="1:9">
      <c r="A137" s="130"/>
      <c r="C137" s="70"/>
      <c r="D137" s="71"/>
      <c r="E137" s="71"/>
      <c r="F137" s="71"/>
      <c r="G137" s="71"/>
      <c r="H137" s="71"/>
      <c r="I137" s="71"/>
    </row>
    <row r="138" spans="1:9">
      <c r="A138" s="130"/>
      <c r="C138" s="70"/>
      <c r="D138" s="71"/>
      <c r="E138" s="71"/>
      <c r="F138" s="71"/>
      <c r="G138" s="71"/>
      <c r="H138" s="71"/>
      <c r="I138" s="71"/>
    </row>
    <row r="139" spans="1:9">
      <c r="A139" s="130"/>
      <c r="C139" s="70"/>
      <c r="D139" s="71"/>
      <c r="E139" s="71"/>
      <c r="F139" s="71"/>
      <c r="G139" s="71"/>
      <c r="H139" s="71"/>
      <c r="I139" s="71"/>
    </row>
    <row r="140" spans="1:9">
      <c r="A140" s="130"/>
      <c r="C140" s="70"/>
      <c r="D140" s="71"/>
      <c r="E140" s="71"/>
      <c r="F140" s="71"/>
      <c r="G140" s="71"/>
      <c r="H140" s="71"/>
      <c r="I140" s="71"/>
    </row>
    <row r="141" spans="1:9">
      <c r="A141" s="130"/>
      <c r="C141" s="70"/>
      <c r="D141" s="71"/>
      <c r="E141" s="71"/>
      <c r="F141" s="71"/>
      <c r="G141" s="71"/>
      <c r="H141" s="71"/>
      <c r="I141" s="71"/>
    </row>
    <row r="142" spans="1:9">
      <c r="A142" s="130"/>
      <c r="C142" s="70"/>
      <c r="D142" s="71"/>
      <c r="E142" s="71"/>
      <c r="F142" s="71"/>
      <c r="G142" s="71"/>
      <c r="H142" s="71"/>
      <c r="I142" s="71"/>
    </row>
    <row r="143" spans="1:9">
      <c r="A143" s="130"/>
      <c r="C143" s="70"/>
      <c r="D143" s="71"/>
      <c r="E143" s="71"/>
      <c r="F143" s="71"/>
      <c r="G143" s="71"/>
      <c r="H143" s="71"/>
      <c r="I143" s="71"/>
    </row>
    <row r="144" spans="1:9">
      <c r="A144" s="130"/>
      <c r="C144" s="70"/>
      <c r="D144" s="71"/>
      <c r="E144" s="71"/>
      <c r="F144" s="71"/>
      <c r="G144" s="71"/>
      <c r="H144" s="71"/>
      <c r="I144" s="71"/>
    </row>
    <row r="145" spans="1:9">
      <c r="A145" s="130"/>
      <c r="C145" s="70"/>
      <c r="D145" s="71"/>
      <c r="E145" s="71"/>
      <c r="F145" s="71"/>
      <c r="G145" s="71"/>
      <c r="H145" s="71"/>
      <c r="I145" s="71"/>
    </row>
    <row r="146" spans="1:9">
      <c r="A146" s="130"/>
      <c r="C146" s="70"/>
      <c r="D146" s="71"/>
      <c r="E146" s="71"/>
      <c r="F146" s="71"/>
      <c r="G146" s="71"/>
      <c r="H146" s="71"/>
      <c r="I146" s="71"/>
    </row>
    <row r="147" spans="1:9">
      <c r="A147" s="130"/>
      <c r="C147" s="70"/>
      <c r="D147" s="71"/>
      <c r="E147" s="71"/>
      <c r="F147" s="71"/>
      <c r="G147" s="71"/>
      <c r="H147" s="71"/>
      <c r="I147" s="71"/>
    </row>
    <row r="148" spans="1:9">
      <c r="A148" s="130"/>
      <c r="C148" s="70"/>
      <c r="D148" s="71"/>
      <c r="E148" s="71"/>
      <c r="F148" s="71"/>
      <c r="G148" s="71"/>
      <c r="H148" s="71"/>
      <c r="I148" s="71"/>
    </row>
    <row r="149" spans="1:9">
      <c r="A149" s="130"/>
      <c r="C149" s="70"/>
      <c r="D149" s="71"/>
      <c r="E149" s="71"/>
      <c r="F149" s="71"/>
      <c r="G149" s="71"/>
      <c r="H149" s="71"/>
      <c r="I149" s="71"/>
    </row>
    <row r="150" spans="1:9">
      <c r="A150" s="130"/>
      <c r="C150" s="70"/>
      <c r="D150" s="71"/>
      <c r="E150" s="71"/>
      <c r="F150" s="71"/>
      <c r="G150" s="71"/>
      <c r="H150" s="71"/>
      <c r="I150" s="71"/>
    </row>
    <row r="151" spans="1:9">
      <c r="A151" s="130"/>
      <c r="C151" s="70"/>
      <c r="D151" s="71"/>
      <c r="E151" s="71"/>
      <c r="F151" s="71"/>
      <c r="G151" s="71"/>
      <c r="H151" s="71"/>
      <c r="I151" s="71"/>
    </row>
    <row r="152" spans="1:9">
      <c r="A152" s="130"/>
      <c r="C152" s="70"/>
      <c r="D152" s="71"/>
      <c r="E152" s="71"/>
      <c r="F152" s="71"/>
      <c r="G152" s="71"/>
      <c r="H152" s="71"/>
      <c r="I152" s="71"/>
    </row>
    <row r="153" spans="1:9">
      <c r="A153" s="130"/>
      <c r="C153" s="70"/>
      <c r="D153" s="71"/>
      <c r="E153" s="71"/>
      <c r="F153" s="71"/>
      <c r="G153" s="71"/>
      <c r="H153" s="71"/>
      <c r="I153" s="71"/>
    </row>
    <row r="154" spans="1:9">
      <c r="A154" s="130"/>
      <c r="C154" s="70"/>
      <c r="D154" s="71"/>
      <c r="E154" s="71"/>
      <c r="F154" s="71"/>
      <c r="G154" s="71"/>
      <c r="H154" s="71"/>
      <c r="I154" s="71"/>
    </row>
    <row r="155" spans="1:9">
      <c r="A155" s="130"/>
      <c r="C155" s="70"/>
      <c r="D155" s="71"/>
      <c r="E155" s="71"/>
      <c r="F155" s="71"/>
      <c r="G155" s="71"/>
      <c r="H155" s="71"/>
      <c r="I155" s="71"/>
    </row>
    <row r="156" spans="1:9">
      <c r="A156" s="130"/>
      <c r="C156" s="70"/>
      <c r="D156" s="71"/>
      <c r="E156" s="71"/>
      <c r="F156" s="71"/>
      <c r="G156" s="71"/>
      <c r="H156" s="71"/>
      <c r="I156" s="71"/>
    </row>
    <row r="157" spans="1:9">
      <c r="A157" s="131"/>
    </row>
    <row r="158" spans="1:9">
      <c r="A158" s="131"/>
    </row>
    <row r="159" spans="1:9">
      <c r="A159" s="131"/>
    </row>
    <row r="160" spans="1:9">
      <c r="A160" s="131"/>
    </row>
    <row r="161" spans="1:4">
      <c r="A161" s="131"/>
      <c r="B161" s="55"/>
      <c r="C161" s="55"/>
      <c r="D161" s="55"/>
    </row>
    <row r="162" spans="1:4">
      <c r="A162" s="131"/>
      <c r="B162" s="55"/>
      <c r="C162" s="55"/>
      <c r="D162" s="55"/>
    </row>
    <row r="163" spans="1:4">
      <c r="A163" s="131"/>
      <c r="B163" s="55"/>
      <c r="C163" s="55"/>
      <c r="D163" s="55"/>
    </row>
    <row r="164" spans="1:4">
      <c r="A164" s="131"/>
      <c r="B164" s="55"/>
      <c r="C164" s="55"/>
      <c r="D164" s="55"/>
    </row>
    <row r="165" spans="1:4">
      <c r="A165" s="131"/>
      <c r="B165" s="55"/>
      <c r="C165" s="55"/>
      <c r="D165" s="55"/>
    </row>
    <row r="166" spans="1:4">
      <c r="A166" s="131"/>
      <c r="B166" s="55"/>
      <c r="C166" s="55"/>
      <c r="D166" s="55"/>
    </row>
    <row r="167" spans="1:4">
      <c r="A167" s="131"/>
      <c r="B167" s="55"/>
      <c r="C167" s="55"/>
      <c r="D167" s="55"/>
    </row>
    <row r="168" spans="1:4">
      <c r="A168" s="131"/>
      <c r="B168" s="55"/>
      <c r="C168" s="55"/>
      <c r="D168" s="55"/>
    </row>
    <row r="169" spans="1:4">
      <c r="A169" s="131"/>
      <c r="B169" s="55"/>
      <c r="C169" s="55"/>
      <c r="D169" s="55"/>
    </row>
    <row r="170" spans="1:4">
      <c r="A170" s="131"/>
      <c r="B170" s="55"/>
      <c r="C170" s="55"/>
      <c r="D170" s="55"/>
    </row>
    <row r="171" spans="1:4">
      <c r="A171" s="131"/>
      <c r="B171" s="55"/>
      <c r="C171" s="55"/>
      <c r="D171" s="55"/>
    </row>
    <row r="172" spans="1:4">
      <c r="A172" s="131"/>
      <c r="B172" s="55"/>
      <c r="C172" s="55"/>
      <c r="D172" s="55"/>
    </row>
    <row r="173" spans="1:4">
      <c r="A173" s="131"/>
      <c r="B173" s="55"/>
      <c r="C173" s="55"/>
      <c r="D173" s="55"/>
    </row>
    <row r="174" spans="1:4">
      <c r="A174" s="131"/>
      <c r="B174" s="55"/>
      <c r="C174" s="55"/>
      <c r="D174" s="55"/>
    </row>
    <row r="175" spans="1:4">
      <c r="A175" s="131"/>
      <c r="B175" s="55"/>
      <c r="C175" s="55"/>
      <c r="D175" s="55"/>
    </row>
    <row r="176" spans="1:4">
      <c r="A176" s="131"/>
      <c r="B176" s="55"/>
      <c r="C176" s="55"/>
      <c r="D176" s="55"/>
    </row>
    <row r="177" spans="1:4">
      <c r="A177" s="131"/>
      <c r="B177" s="55"/>
      <c r="C177" s="55"/>
      <c r="D177" s="55"/>
    </row>
    <row r="178" spans="1:4">
      <c r="A178" s="131"/>
      <c r="B178" s="55"/>
      <c r="C178" s="55"/>
      <c r="D178" s="55"/>
    </row>
    <row r="179" spans="1:4">
      <c r="A179" s="131"/>
      <c r="B179" s="55"/>
      <c r="C179" s="55"/>
      <c r="D179" s="55"/>
    </row>
    <row r="180" spans="1:4">
      <c r="A180" s="131"/>
      <c r="B180" s="55"/>
      <c r="C180" s="55"/>
      <c r="D180" s="55"/>
    </row>
    <row r="181" spans="1:4">
      <c r="A181" s="131"/>
      <c r="B181" s="55"/>
      <c r="C181" s="55"/>
      <c r="D181" s="55"/>
    </row>
    <row r="182" spans="1:4">
      <c r="A182" s="131"/>
      <c r="B182" s="55"/>
      <c r="C182" s="55"/>
      <c r="D182" s="55"/>
    </row>
    <row r="183" spans="1:4">
      <c r="A183" s="131"/>
      <c r="B183" s="55"/>
      <c r="C183" s="55"/>
      <c r="D183" s="55"/>
    </row>
    <row r="184" spans="1:4">
      <c r="A184" s="131"/>
      <c r="B184" s="55"/>
      <c r="C184" s="55"/>
      <c r="D184" s="55"/>
    </row>
    <row r="185" spans="1:4">
      <c r="A185" s="131"/>
      <c r="B185" s="55"/>
      <c r="C185" s="55"/>
      <c r="D185" s="55"/>
    </row>
    <row r="186" spans="1:4">
      <c r="A186" s="131"/>
      <c r="B186" s="55"/>
      <c r="C186" s="55"/>
      <c r="D186" s="55"/>
    </row>
    <row r="187" spans="1:4">
      <c r="A187" s="131"/>
      <c r="B187" s="55"/>
      <c r="C187" s="55"/>
      <c r="D187" s="55"/>
    </row>
    <row r="188" spans="1:4">
      <c r="A188" s="131"/>
      <c r="B188" s="55"/>
      <c r="C188" s="55"/>
      <c r="D188" s="55"/>
    </row>
    <row r="189" spans="1:4">
      <c r="A189" s="131"/>
      <c r="B189" s="55"/>
      <c r="C189" s="55"/>
      <c r="D189" s="55"/>
    </row>
    <row r="190" spans="1:4">
      <c r="A190" s="131"/>
      <c r="B190" s="55"/>
      <c r="C190" s="55"/>
      <c r="D190" s="55"/>
    </row>
    <row r="191" spans="1:4">
      <c r="A191" s="131"/>
      <c r="B191" s="55"/>
      <c r="C191" s="55"/>
      <c r="D191" s="55"/>
    </row>
    <row r="192" spans="1:4">
      <c r="A192" s="131"/>
      <c r="B192" s="55"/>
      <c r="C192" s="55"/>
      <c r="D192" s="55"/>
    </row>
    <row r="193" spans="1:4">
      <c r="A193" s="131"/>
      <c r="B193" s="55"/>
      <c r="C193" s="55"/>
      <c r="D193" s="55"/>
    </row>
    <row r="194" spans="1:4">
      <c r="A194" s="131"/>
      <c r="B194" s="55"/>
      <c r="C194" s="55"/>
      <c r="D194" s="55"/>
    </row>
    <row r="195" spans="1:4">
      <c r="A195" s="131"/>
      <c r="B195" s="55"/>
      <c r="C195" s="55"/>
      <c r="D195" s="55"/>
    </row>
    <row r="196" spans="1:4">
      <c r="A196" s="131"/>
      <c r="B196" s="55"/>
      <c r="C196" s="55"/>
      <c r="D196" s="55"/>
    </row>
    <row r="197" spans="1:4">
      <c r="A197" s="131"/>
      <c r="B197" s="55"/>
      <c r="C197" s="55"/>
      <c r="D197" s="55"/>
    </row>
    <row r="198" spans="1:4">
      <c r="A198" s="131"/>
      <c r="B198" s="55"/>
      <c r="C198" s="55"/>
      <c r="D198" s="55"/>
    </row>
    <row r="199" spans="1:4">
      <c r="A199" s="131"/>
      <c r="B199" s="55"/>
      <c r="C199" s="55"/>
      <c r="D199" s="55"/>
    </row>
    <row r="200" spans="1:4">
      <c r="A200" s="131"/>
      <c r="B200" s="55"/>
      <c r="C200" s="55"/>
      <c r="D200" s="55"/>
    </row>
    <row r="201" spans="1:4">
      <c r="A201" s="131"/>
      <c r="B201" s="55"/>
      <c r="C201" s="55"/>
      <c r="D201" s="55"/>
    </row>
    <row r="202" spans="1:4">
      <c r="A202" s="131"/>
      <c r="B202" s="55"/>
      <c r="C202" s="55"/>
      <c r="D202" s="55"/>
    </row>
    <row r="203" spans="1:4">
      <c r="A203" s="131"/>
      <c r="B203" s="55"/>
      <c r="C203" s="55"/>
      <c r="D203" s="55"/>
    </row>
    <row r="204" spans="1:4">
      <c r="A204" s="131"/>
      <c r="B204" s="55"/>
      <c r="C204" s="55"/>
      <c r="D204" s="55"/>
    </row>
    <row r="205" spans="1:4">
      <c r="A205" s="131"/>
      <c r="B205" s="55"/>
      <c r="C205" s="55"/>
      <c r="D205" s="55"/>
    </row>
    <row r="206" spans="1:4">
      <c r="A206" s="131"/>
      <c r="B206" s="55"/>
      <c r="C206" s="55"/>
      <c r="D206" s="55"/>
    </row>
    <row r="207" spans="1:4">
      <c r="A207" s="131"/>
      <c r="B207" s="55"/>
      <c r="C207" s="55"/>
      <c r="D207" s="55"/>
    </row>
    <row r="208" spans="1:4">
      <c r="A208" s="131"/>
      <c r="B208" s="55"/>
      <c r="C208" s="55"/>
      <c r="D208" s="55"/>
    </row>
    <row r="209" spans="1:4">
      <c r="A209" s="131"/>
      <c r="B209" s="55"/>
      <c r="C209" s="55"/>
      <c r="D209" s="55"/>
    </row>
    <row r="210" spans="1:4">
      <c r="A210" s="131"/>
      <c r="B210" s="55"/>
      <c r="C210" s="55"/>
      <c r="D210" s="55"/>
    </row>
    <row r="211" spans="1:4">
      <c r="A211" s="131"/>
      <c r="B211" s="55"/>
      <c r="C211" s="55"/>
      <c r="D211" s="55"/>
    </row>
    <row r="212" spans="1:4">
      <c r="A212" s="131"/>
      <c r="B212" s="55"/>
      <c r="C212" s="55"/>
      <c r="D212" s="55"/>
    </row>
    <row r="213" spans="1:4">
      <c r="A213" s="131"/>
      <c r="B213" s="55"/>
      <c r="C213" s="55"/>
      <c r="D213" s="55"/>
    </row>
    <row r="214" spans="1:4">
      <c r="A214" s="131"/>
      <c r="B214" s="55"/>
      <c r="C214" s="55"/>
      <c r="D214" s="55"/>
    </row>
    <row r="215" spans="1:4">
      <c r="A215" s="131"/>
      <c r="B215" s="55"/>
      <c r="C215" s="55"/>
      <c r="D215" s="55"/>
    </row>
    <row r="216" spans="1:4">
      <c r="A216" s="131"/>
      <c r="B216" s="55"/>
      <c r="C216" s="55"/>
      <c r="D216" s="55"/>
    </row>
    <row r="217" spans="1:4">
      <c r="A217" s="131"/>
      <c r="B217" s="55"/>
      <c r="C217" s="55"/>
      <c r="D217" s="55"/>
    </row>
    <row r="218" spans="1:4">
      <c r="A218" s="131"/>
      <c r="B218" s="55"/>
      <c r="C218" s="55"/>
      <c r="D218" s="55"/>
    </row>
    <row r="219" spans="1:4">
      <c r="A219" s="131"/>
      <c r="B219" s="55"/>
      <c r="C219" s="55"/>
      <c r="D219" s="55"/>
    </row>
    <row r="220" spans="1:4">
      <c r="A220" s="131"/>
      <c r="B220" s="55"/>
      <c r="C220" s="55"/>
      <c r="D220" s="55"/>
    </row>
    <row r="221" spans="1:4">
      <c r="A221" s="131"/>
      <c r="B221" s="55"/>
      <c r="C221" s="55"/>
      <c r="D221" s="55"/>
    </row>
    <row r="222" spans="1:4">
      <c r="A222" s="131"/>
      <c r="B222" s="55"/>
      <c r="C222" s="55"/>
      <c r="D222" s="55"/>
    </row>
    <row r="223" spans="1:4">
      <c r="A223" s="131"/>
      <c r="B223" s="55"/>
      <c r="C223" s="55"/>
      <c r="D223" s="55"/>
    </row>
    <row r="224" spans="1:4">
      <c r="A224" s="131"/>
      <c r="B224" s="55"/>
      <c r="C224" s="55"/>
      <c r="D224" s="55"/>
    </row>
    <row r="225" spans="1:4">
      <c r="A225" s="131"/>
      <c r="B225" s="55"/>
      <c r="C225" s="55"/>
      <c r="D225" s="55"/>
    </row>
    <row r="226" spans="1:4">
      <c r="A226" s="131"/>
      <c r="B226" s="55"/>
      <c r="C226" s="55"/>
      <c r="D226" s="55"/>
    </row>
    <row r="227" spans="1:4">
      <c r="A227" s="131"/>
      <c r="B227" s="55"/>
      <c r="C227" s="55"/>
      <c r="D227" s="55"/>
    </row>
    <row r="228" spans="1:4">
      <c r="A228" s="131"/>
      <c r="B228" s="55"/>
      <c r="C228" s="55"/>
      <c r="D228" s="55"/>
    </row>
    <row r="229" spans="1:4">
      <c r="A229" s="131"/>
      <c r="B229" s="55"/>
      <c r="C229" s="55"/>
      <c r="D229" s="55"/>
    </row>
    <row r="230" spans="1:4">
      <c r="A230" s="131"/>
      <c r="B230" s="55"/>
      <c r="C230" s="55"/>
      <c r="D230" s="55"/>
    </row>
    <row r="231" spans="1:4">
      <c r="A231" s="131"/>
      <c r="B231" s="55"/>
      <c r="C231" s="55"/>
      <c r="D231" s="55"/>
    </row>
    <row r="232" spans="1:4">
      <c r="A232" s="131"/>
      <c r="B232" s="55"/>
      <c r="C232" s="55"/>
      <c r="D232" s="55"/>
    </row>
    <row r="233" spans="1:4">
      <c r="A233" s="131"/>
      <c r="B233" s="55"/>
      <c r="C233" s="55"/>
      <c r="D233" s="55"/>
    </row>
    <row r="234" spans="1:4">
      <c r="A234" s="131"/>
      <c r="B234" s="55"/>
      <c r="C234" s="55"/>
      <c r="D234" s="55"/>
    </row>
    <row r="235" spans="1:4">
      <c r="A235" s="131"/>
      <c r="B235" s="55"/>
      <c r="C235" s="55"/>
      <c r="D235" s="55"/>
    </row>
    <row r="236" spans="1:4">
      <c r="A236" s="131"/>
      <c r="B236" s="55"/>
      <c r="C236" s="55"/>
      <c r="D236" s="55"/>
    </row>
    <row r="237" spans="1:4">
      <c r="A237" s="131"/>
      <c r="B237" s="55"/>
      <c r="C237" s="55"/>
      <c r="D237" s="55"/>
    </row>
    <row r="238" spans="1:4">
      <c r="A238" s="131"/>
      <c r="B238" s="55"/>
      <c r="C238" s="55"/>
      <c r="D238" s="55"/>
    </row>
    <row r="239" spans="1:4">
      <c r="A239" s="131"/>
      <c r="B239" s="55"/>
      <c r="C239" s="55"/>
      <c r="D239" s="55"/>
    </row>
    <row r="240" spans="1:4">
      <c r="A240" s="131"/>
      <c r="B240" s="55"/>
      <c r="C240" s="55"/>
      <c r="D240" s="55"/>
    </row>
    <row r="241" spans="1:4">
      <c r="A241" s="131"/>
      <c r="B241" s="55"/>
      <c r="C241" s="55"/>
      <c r="D241" s="55"/>
    </row>
    <row r="242" spans="1:4">
      <c r="A242" s="131"/>
      <c r="B242" s="55"/>
      <c r="C242" s="55"/>
      <c r="D242" s="55"/>
    </row>
    <row r="243" spans="1:4">
      <c r="A243" s="131"/>
      <c r="B243" s="55"/>
      <c r="C243" s="55"/>
      <c r="D243" s="55"/>
    </row>
    <row r="244" spans="1:4">
      <c r="A244" s="131"/>
      <c r="B244" s="55"/>
      <c r="C244" s="55"/>
      <c r="D244" s="55"/>
    </row>
    <row r="245" spans="1:4">
      <c r="A245" s="131"/>
      <c r="B245" s="55"/>
      <c r="C245" s="55"/>
      <c r="D245" s="55"/>
    </row>
    <row r="246" spans="1:4">
      <c r="A246" s="131"/>
      <c r="B246" s="55"/>
      <c r="C246" s="55"/>
      <c r="D246" s="55"/>
    </row>
    <row r="247" spans="1:4">
      <c r="A247" s="131"/>
      <c r="B247" s="55"/>
      <c r="C247" s="55"/>
      <c r="D247" s="55"/>
    </row>
    <row r="248" spans="1:4">
      <c r="A248" s="131"/>
      <c r="B248" s="55"/>
      <c r="C248" s="55"/>
      <c r="D248" s="55"/>
    </row>
    <row r="249" spans="1:4">
      <c r="A249" s="131"/>
      <c r="B249" s="55"/>
      <c r="C249" s="55"/>
      <c r="D249" s="55"/>
    </row>
    <row r="250" spans="1:4">
      <c r="A250" s="131"/>
      <c r="B250" s="55"/>
      <c r="C250" s="55"/>
      <c r="D250" s="55"/>
    </row>
    <row r="251" spans="1:4">
      <c r="A251" s="131"/>
      <c r="B251" s="55"/>
      <c r="C251" s="55"/>
      <c r="D251" s="55"/>
    </row>
    <row r="252" spans="1:4">
      <c r="A252" s="131"/>
      <c r="B252" s="55"/>
      <c r="C252" s="55"/>
      <c r="D252" s="55"/>
    </row>
    <row r="253" spans="1:4">
      <c r="A253" s="131"/>
      <c r="B253" s="55"/>
      <c r="C253" s="55"/>
      <c r="D253" s="55"/>
    </row>
    <row r="254" spans="1:4">
      <c r="A254" s="131"/>
      <c r="B254" s="55"/>
      <c r="C254" s="55"/>
      <c r="D254" s="55"/>
    </row>
    <row r="255" spans="1:4">
      <c r="A255" s="131"/>
      <c r="B255" s="55"/>
      <c r="C255" s="55"/>
      <c r="D255" s="55"/>
    </row>
    <row r="256" spans="1:4">
      <c r="A256" s="131"/>
      <c r="B256" s="55"/>
      <c r="C256" s="55"/>
      <c r="D256" s="55"/>
    </row>
    <row r="257" spans="1:4">
      <c r="A257" s="131"/>
      <c r="B257" s="55"/>
      <c r="C257" s="55"/>
      <c r="D257" s="55"/>
    </row>
    <row r="258" spans="1:4">
      <c r="A258" s="131"/>
      <c r="B258" s="55"/>
      <c r="C258" s="55"/>
      <c r="D258" s="55"/>
    </row>
    <row r="259" spans="1:4">
      <c r="A259" s="131"/>
      <c r="B259" s="55"/>
      <c r="C259" s="55"/>
      <c r="D259" s="55"/>
    </row>
    <row r="260" spans="1:4">
      <c r="A260" s="131"/>
      <c r="B260" s="55"/>
      <c r="C260" s="55"/>
      <c r="D260" s="55"/>
    </row>
    <row r="261" spans="1:4">
      <c r="A261" s="131"/>
      <c r="B261" s="55"/>
      <c r="C261" s="55"/>
      <c r="D261" s="55"/>
    </row>
    <row r="262" spans="1:4">
      <c r="A262" s="131"/>
      <c r="B262" s="55"/>
      <c r="C262" s="55"/>
      <c r="D262" s="55"/>
    </row>
    <row r="263" spans="1:4">
      <c r="A263" s="131"/>
      <c r="B263" s="55"/>
      <c r="C263" s="55"/>
      <c r="D263" s="55"/>
    </row>
    <row r="264" spans="1:4">
      <c r="A264" s="131"/>
      <c r="B264" s="55"/>
      <c r="C264" s="55"/>
      <c r="D264" s="55"/>
    </row>
    <row r="265" spans="1:4">
      <c r="A265" s="131"/>
      <c r="B265" s="55"/>
      <c r="C265" s="55"/>
      <c r="D265" s="55"/>
    </row>
    <row r="266" spans="1:4">
      <c r="A266" s="131"/>
      <c r="B266" s="55"/>
      <c r="C266" s="55"/>
      <c r="D266" s="55"/>
    </row>
    <row r="267" spans="1:4">
      <c r="A267" s="131"/>
      <c r="B267" s="55"/>
      <c r="C267" s="55"/>
      <c r="D267" s="55"/>
    </row>
    <row r="268" spans="1:4">
      <c r="A268" s="131"/>
      <c r="B268" s="55"/>
      <c r="C268" s="55"/>
      <c r="D268" s="55"/>
    </row>
    <row r="269" spans="1:4">
      <c r="A269" s="131"/>
      <c r="B269" s="55"/>
      <c r="C269" s="55"/>
      <c r="D269" s="55"/>
    </row>
    <row r="270" spans="1:4">
      <c r="A270" s="131"/>
      <c r="B270" s="55"/>
      <c r="C270" s="55"/>
      <c r="D270" s="55"/>
    </row>
    <row r="271" spans="1:4">
      <c r="A271" s="131"/>
      <c r="B271" s="55"/>
      <c r="C271" s="55"/>
      <c r="D271" s="55"/>
    </row>
    <row r="272" spans="1:4">
      <c r="A272" s="131"/>
      <c r="B272" s="55"/>
      <c r="C272" s="55"/>
      <c r="D272" s="55"/>
    </row>
    <row r="273" spans="1:4">
      <c r="A273" s="131"/>
      <c r="B273" s="55"/>
      <c r="C273" s="55"/>
      <c r="D273" s="55"/>
    </row>
    <row r="274" spans="1:4">
      <c r="A274" s="131"/>
      <c r="B274" s="55"/>
      <c r="C274" s="55"/>
      <c r="D274" s="55"/>
    </row>
    <row r="275" spans="1:4">
      <c r="A275" s="131"/>
      <c r="B275" s="55"/>
      <c r="C275" s="55"/>
      <c r="D275" s="55"/>
    </row>
    <row r="276" spans="1:4">
      <c r="A276" s="131"/>
      <c r="B276" s="55"/>
      <c r="C276" s="55"/>
      <c r="D276" s="55"/>
    </row>
    <row r="277" spans="1:4">
      <c r="A277" s="131"/>
      <c r="B277" s="55"/>
      <c r="C277" s="55"/>
      <c r="D277" s="55"/>
    </row>
    <row r="278" spans="1:4">
      <c r="A278" s="131"/>
      <c r="B278" s="55"/>
      <c r="C278" s="55"/>
      <c r="D278" s="55"/>
    </row>
    <row r="279" spans="1:4">
      <c r="A279" s="131"/>
      <c r="B279" s="55"/>
      <c r="C279" s="55"/>
      <c r="D279" s="55"/>
    </row>
    <row r="280" spans="1:4">
      <c r="A280" s="131"/>
      <c r="B280" s="55"/>
      <c r="C280" s="55"/>
      <c r="D280" s="55"/>
    </row>
    <row r="281" spans="1:4">
      <c r="A281" s="131"/>
      <c r="B281" s="55"/>
      <c r="C281" s="55"/>
      <c r="D281" s="55"/>
    </row>
    <row r="282" spans="1:4">
      <c r="A282" s="131"/>
      <c r="B282" s="55"/>
      <c r="C282" s="55"/>
      <c r="D282" s="55"/>
    </row>
    <row r="283" spans="1:4">
      <c r="A283" s="131"/>
      <c r="B283" s="55"/>
      <c r="C283" s="55"/>
      <c r="D283" s="55"/>
    </row>
    <row r="284" spans="1:4">
      <c r="A284" s="131"/>
      <c r="B284" s="55"/>
      <c r="C284" s="55"/>
      <c r="D284" s="55"/>
    </row>
    <row r="285" spans="1:4">
      <c r="A285" s="131"/>
      <c r="B285" s="55"/>
      <c r="C285" s="55"/>
      <c r="D285" s="55"/>
    </row>
    <row r="286" spans="1:4">
      <c r="A286" s="131"/>
      <c r="B286" s="55"/>
      <c r="C286" s="55"/>
      <c r="D286" s="55"/>
    </row>
    <row r="287" spans="1:4">
      <c r="A287" s="131"/>
      <c r="B287" s="55"/>
      <c r="C287" s="55"/>
      <c r="D287" s="55"/>
    </row>
    <row r="288" spans="1:4">
      <c r="A288" s="131"/>
      <c r="B288" s="55"/>
      <c r="C288" s="55"/>
      <c r="D288" s="55"/>
    </row>
    <row r="289" spans="1:4">
      <c r="A289" s="131"/>
      <c r="B289" s="55"/>
      <c r="C289" s="55"/>
      <c r="D289" s="55"/>
    </row>
    <row r="290" spans="1:4">
      <c r="A290" s="131"/>
      <c r="B290" s="55"/>
      <c r="C290" s="55"/>
      <c r="D290" s="55"/>
    </row>
    <row r="291" spans="1:4">
      <c r="A291" s="131"/>
      <c r="B291" s="55"/>
      <c r="C291" s="55"/>
      <c r="D291" s="55"/>
    </row>
    <row r="292" spans="1:4">
      <c r="A292" s="131"/>
      <c r="B292" s="55"/>
      <c r="C292" s="55"/>
      <c r="D292" s="55"/>
    </row>
    <row r="293" spans="1:4">
      <c r="A293" s="131"/>
      <c r="B293" s="55"/>
      <c r="C293" s="55"/>
      <c r="D293" s="55"/>
    </row>
    <row r="294" spans="1:4">
      <c r="A294" s="131"/>
      <c r="B294" s="55"/>
      <c r="C294" s="55"/>
      <c r="D294" s="55"/>
    </row>
    <row r="295" spans="1:4">
      <c r="A295" s="131"/>
      <c r="B295" s="55"/>
      <c r="C295" s="55"/>
      <c r="D295" s="55"/>
    </row>
    <row r="296" spans="1:4">
      <c r="A296" s="131"/>
      <c r="B296" s="55"/>
      <c r="C296" s="55"/>
      <c r="D296" s="55"/>
    </row>
    <row r="297" spans="1:4">
      <c r="A297" s="131"/>
      <c r="B297" s="55"/>
      <c r="C297" s="55"/>
      <c r="D297" s="55"/>
    </row>
    <row r="298" spans="1:4">
      <c r="A298" s="131"/>
      <c r="B298" s="55"/>
      <c r="C298" s="55"/>
      <c r="D298" s="55"/>
    </row>
    <row r="299" spans="1:4">
      <c r="A299" s="131"/>
      <c r="B299" s="55"/>
      <c r="C299" s="55"/>
      <c r="D299" s="55"/>
    </row>
    <row r="300" spans="1:4">
      <c r="A300" s="131"/>
      <c r="B300" s="55"/>
      <c r="C300" s="55"/>
      <c r="D300" s="55"/>
    </row>
    <row r="301" spans="1:4">
      <c r="A301" s="131"/>
      <c r="B301" s="55"/>
      <c r="C301" s="55"/>
      <c r="D301" s="55"/>
    </row>
    <row r="302" spans="1:4">
      <c r="A302" s="131"/>
      <c r="B302" s="55"/>
      <c r="C302" s="55"/>
      <c r="D302" s="55"/>
    </row>
    <row r="303" spans="1:4">
      <c r="A303" s="131"/>
      <c r="B303" s="55"/>
      <c r="C303" s="55"/>
      <c r="D303" s="55"/>
    </row>
    <row r="304" spans="1:4">
      <c r="A304" s="131"/>
      <c r="B304" s="55"/>
      <c r="C304" s="55"/>
      <c r="D304" s="55"/>
    </row>
    <row r="305" spans="1:4">
      <c r="A305" s="131"/>
      <c r="B305" s="55"/>
      <c r="C305" s="55"/>
      <c r="D305" s="55"/>
    </row>
    <row r="306" spans="1:4">
      <c r="A306" s="131"/>
      <c r="B306" s="55"/>
      <c r="C306" s="55"/>
      <c r="D306" s="55"/>
    </row>
    <row r="307" spans="1:4">
      <c r="A307" s="131"/>
      <c r="B307" s="55"/>
      <c r="C307" s="55"/>
      <c r="D307" s="55"/>
    </row>
    <row r="308" spans="1:4">
      <c r="A308" s="131"/>
      <c r="B308" s="55"/>
      <c r="C308" s="55"/>
      <c r="D308" s="55"/>
    </row>
    <row r="309" spans="1:4">
      <c r="A309" s="131"/>
      <c r="B309" s="55"/>
      <c r="C309" s="55"/>
      <c r="D309" s="55"/>
    </row>
    <row r="310" spans="1:4">
      <c r="A310" s="131"/>
      <c r="B310" s="55"/>
      <c r="C310" s="55"/>
      <c r="D310" s="55"/>
    </row>
    <row r="311" spans="1:4">
      <c r="A311" s="131"/>
      <c r="B311" s="55"/>
      <c r="C311" s="55"/>
      <c r="D311" s="55"/>
    </row>
    <row r="312" spans="1:4">
      <c r="A312" s="131"/>
      <c r="B312" s="55"/>
      <c r="C312" s="55"/>
      <c r="D312" s="55"/>
    </row>
    <row r="313" spans="1:4">
      <c r="A313" s="131"/>
      <c r="B313" s="55"/>
      <c r="C313" s="55"/>
      <c r="D313" s="55"/>
    </row>
    <row r="314" spans="1:4">
      <c r="A314" s="131"/>
      <c r="B314" s="55"/>
      <c r="C314" s="55"/>
      <c r="D314" s="55"/>
    </row>
    <row r="315" spans="1:4">
      <c r="A315" s="131"/>
      <c r="B315" s="55"/>
      <c r="C315" s="55"/>
      <c r="D315" s="55"/>
    </row>
    <row r="316" spans="1:4">
      <c r="A316" s="131"/>
      <c r="B316" s="55"/>
      <c r="C316" s="55"/>
      <c r="D316" s="55"/>
    </row>
    <row r="317" spans="1:4">
      <c r="A317" s="131"/>
      <c r="B317" s="55"/>
      <c r="C317" s="55"/>
      <c r="D317" s="55"/>
    </row>
    <row r="318" spans="1:4">
      <c r="A318" s="131"/>
      <c r="B318" s="55"/>
      <c r="C318" s="55"/>
      <c r="D318" s="55"/>
    </row>
    <row r="319" spans="1:4">
      <c r="A319" s="131"/>
      <c r="B319" s="55"/>
      <c r="C319" s="55"/>
      <c r="D319" s="55"/>
    </row>
    <row r="320" spans="1:4">
      <c r="A320" s="131"/>
      <c r="B320" s="55"/>
      <c r="C320" s="55"/>
      <c r="D320" s="55"/>
    </row>
    <row r="321" spans="1:4">
      <c r="A321" s="131"/>
      <c r="B321" s="55"/>
      <c r="C321" s="55"/>
      <c r="D321" s="55"/>
    </row>
    <row r="322" spans="1:4">
      <c r="A322" s="131"/>
      <c r="B322" s="55"/>
      <c r="C322" s="55"/>
      <c r="D322" s="55"/>
    </row>
    <row r="323" spans="1:4">
      <c r="A323" s="131"/>
      <c r="B323" s="55"/>
      <c r="C323" s="55"/>
      <c r="D323" s="55"/>
    </row>
  </sheetData>
  <mergeCells count="38"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</mergeCells>
  <pageMargins left="0.7" right="0.7" top="0.75" bottom="0.75" header="0.3" footer="0.3"/>
  <pageSetup paperSize="9" scale="6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I. Фін план 2024 ПРОЕКТ</vt:lpstr>
      <vt:lpstr>зміни 1 кв  2024</vt:lpstr>
      <vt:lpstr>зміни ІІ кв 2024</vt:lpstr>
      <vt:lpstr>'I. Фін план 2024 ПРОЕКТ'!Заголовки_для_печати</vt:lpstr>
      <vt:lpstr>'I. Фін план 2024 ПРОЕКТ'!Область_печати</vt:lpstr>
      <vt:lpstr>'зміни 1 кв  2024'!Область_печати</vt:lpstr>
      <vt:lpstr>'зміни ІІ кв 2024'!Область_печати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</cp:lastModifiedBy>
  <cp:lastPrinted>2024-07-29T12:37:00Z</cp:lastPrinted>
  <dcterms:created xsi:type="dcterms:W3CDTF">2003-03-13T16:00:22Z</dcterms:created>
  <dcterms:modified xsi:type="dcterms:W3CDTF">2024-08-13T14:18:11Z</dcterms:modified>
</cp:coreProperties>
</file>